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ESPÍRITO SANTO\MARCAS ICONES\"/>
    </mc:Choice>
  </mc:AlternateContent>
  <bookViews>
    <workbookView xWindow="0" yWindow="0" windowWidth="16815" windowHeight="7620" firstSheet="29" activeTab="29"/>
  </bookViews>
  <sheets>
    <sheet name="Cota Ganhador VIVO INTERNET " sheetId="36" state="hidden" r:id="rId1"/>
    <sheet name="Cota Ganhador VALE (2) CAL. TV" sheetId="44" state="hidden" r:id="rId2"/>
    <sheet name="Cota Ganhador VALE" sheetId="42" state="hidden" r:id="rId3"/>
    <sheet name="Jardim da Paz" sheetId="43" state="hidden" r:id="rId4"/>
    <sheet name="Cota Ganhador 45k NÃO ALTER (2)" sheetId="19" state="hidden" r:id="rId5"/>
    <sheet name="Sal Globo" sheetId="34" state="hidden" r:id="rId6"/>
    <sheet name="Dala Bernardina" sheetId="38" state="hidden" r:id="rId7"/>
    <sheet name="Água Pedra Azul " sheetId="35" state="hidden" r:id="rId8"/>
    <sheet name="Central de Aviamentos" sheetId="31" state="hidden" r:id="rId9"/>
    <sheet name="Cartão de Todos" sheetId="30" state="hidden" r:id="rId10"/>
    <sheet name="Diniz" sheetId="29" state="hidden" r:id="rId11"/>
    <sheet name="DISTRIFERRO" sheetId="37" state="hidden" r:id="rId12"/>
    <sheet name="Cofril" sheetId="27" state="hidden" r:id="rId13"/>
    <sheet name="Sindicomérciários " sheetId="33" state="hidden" r:id="rId14"/>
    <sheet name="VIMINAS Cota Ganhador 20k " sheetId="25" state="hidden" r:id="rId15"/>
    <sheet name="Vivo" sheetId="26" state="hidden" r:id="rId16"/>
    <sheet name="Farmácia Mônica" sheetId="23" state="hidden" r:id="rId17"/>
    <sheet name="Colmeia" sheetId="24" state="hidden" r:id="rId18"/>
    <sheet name="Multivix" sheetId="22" state="hidden" r:id="rId19"/>
    <sheet name="Carone" sheetId="20" state="hidden" r:id="rId20"/>
    <sheet name="Shopping VV" sheetId="17" state="hidden" r:id="rId21"/>
    <sheet name="Mercadão" sheetId="18" state="hidden" r:id="rId22"/>
    <sheet name="Kerovos Ganhador 30k" sheetId="15" state="hidden" r:id="rId23"/>
    <sheet name="Cota Ganhador 20k Smart Fit" sheetId="21" state="hidden" r:id="rId24"/>
    <sheet name="Cota Ganhador 45k Estácio de Sá" sheetId="28" state="hidden" r:id="rId25"/>
    <sheet name="Cota Segundo Lugar CAFÉ CAFUSO" sheetId="32" state="hidden" r:id="rId26"/>
    <sheet name="Porto Alegre " sheetId="39" state="hidden" r:id="rId27"/>
    <sheet name="Mega Móveis " sheetId="40" state="hidden" r:id="rId28"/>
    <sheet name="Porto Alegre JP" sheetId="41" state="hidden" r:id="rId29"/>
    <sheet name="Patrocínio " sheetId="70" r:id="rId3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70" l="1"/>
  <c r="D28" i="70"/>
  <c r="F28" i="70" s="1"/>
  <c r="B18" i="70"/>
  <c r="B37" i="70"/>
  <c r="B46" i="70"/>
  <c r="D44" i="70"/>
  <c r="F44" i="70" s="1"/>
  <c r="D35" i="70"/>
  <c r="F35" i="70" s="1"/>
  <c r="D34" i="70"/>
  <c r="F34" i="70" s="1"/>
  <c r="D29" i="70"/>
  <c r="D33" i="70"/>
  <c r="D16" i="70"/>
  <c r="D18" i="70" s="1"/>
  <c r="D43" i="70"/>
  <c r="F43" i="70" s="1"/>
  <c r="D42" i="70"/>
  <c r="F42" i="70" s="1"/>
  <c r="D41" i="70"/>
  <c r="D46" i="70" s="1"/>
  <c r="E50" i="36"/>
  <c r="G50" i="36"/>
  <c r="H50" i="36"/>
  <c r="E49" i="36"/>
  <c r="G49" i="36"/>
  <c r="H49" i="36"/>
  <c r="C64" i="36"/>
  <c r="C67" i="36" s="1"/>
  <c r="E62" i="36"/>
  <c r="C57" i="36"/>
  <c r="E52" i="36"/>
  <c r="G52" i="36" s="1"/>
  <c r="H52" i="36" s="1"/>
  <c r="E51" i="36"/>
  <c r="G51" i="36" s="1"/>
  <c r="H51" i="36" s="1"/>
  <c r="E48" i="36"/>
  <c r="G48" i="36" s="1"/>
  <c r="H48" i="36" s="1"/>
  <c r="E42" i="44"/>
  <c r="C37" i="44"/>
  <c r="E36" i="44"/>
  <c r="E37" i="44" s="1"/>
  <c r="E39" i="44" s="1"/>
  <c r="C30" i="44"/>
  <c r="E28" i="44"/>
  <c r="E30" i="44" s="1"/>
  <c r="E32" i="44" s="1"/>
  <c r="E22" i="44"/>
  <c r="E24" i="44" s="1"/>
  <c r="C22" i="44"/>
  <c r="C15" i="44"/>
  <c r="E13" i="44"/>
  <c r="E12" i="44"/>
  <c r="E11" i="44"/>
  <c r="E10" i="44"/>
  <c r="E9" i="44"/>
  <c r="E8" i="44"/>
  <c r="E15" i="44" s="1"/>
  <c r="K7" i="44"/>
  <c r="H7" i="44"/>
  <c r="E9" i="36"/>
  <c r="G9" i="36"/>
  <c r="H9" i="36"/>
  <c r="E35" i="36"/>
  <c r="E29" i="36"/>
  <c r="E23" i="36"/>
  <c r="C18" i="36"/>
  <c r="E13" i="36"/>
  <c r="G13" i="36" s="1"/>
  <c r="H13" i="36" s="1"/>
  <c r="E12" i="36"/>
  <c r="G12" i="36" s="1"/>
  <c r="H12" i="36" s="1"/>
  <c r="E8" i="36"/>
  <c r="G8" i="36" s="1"/>
  <c r="H8" i="36" s="1"/>
  <c r="E10" i="36"/>
  <c r="E11" i="36"/>
  <c r="G11" i="36" s="1"/>
  <c r="H11" i="36" s="1"/>
  <c r="E37" i="43"/>
  <c r="C32" i="43"/>
  <c r="E31" i="43"/>
  <c r="E32" i="43" s="1"/>
  <c r="C23" i="43"/>
  <c r="E22" i="43"/>
  <c r="E21" i="43"/>
  <c r="E23" i="43" s="1"/>
  <c r="E25" i="43" s="1"/>
  <c r="C15" i="43"/>
  <c r="E13" i="43"/>
  <c r="E12" i="43"/>
  <c r="E11" i="43"/>
  <c r="E10" i="43"/>
  <c r="E9" i="43"/>
  <c r="E8" i="43"/>
  <c r="E15" i="43" s="1"/>
  <c r="K7" i="43"/>
  <c r="H7" i="43"/>
  <c r="E80" i="34"/>
  <c r="C75" i="34"/>
  <c r="E72" i="34"/>
  <c r="E75" i="34" s="1"/>
  <c r="E77" i="34" s="1"/>
  <c r="C66" i="34"/>
  <c r="E65" i="34"/>
  <c r="E64" i="34"/>
  <c r="E63" i="34"/>
  <c r="E66" i="34" s="1"/>
  <c r="E68" i="34" s="1"/>
  <c r="C57" i="34"/>
  <c r="E55" i="34"/>
  <c r="E54" i="34"/>
  <c r="E53" i="34"/>
  <c r="E52" i="34"/>
  <c r="E51" i="34"/>
  <c r="E50" i="34"/>
  <c r="E57" i="34" s="1"/>
  <c r="K49" i="34"/>
  <c r="H49" i="34"/>
  <c r="E24" i="42"/>
  <c r="E17" i="42"/>
  <c r="E42" i="42"/>
  <c r="C37" i="42"/>
  <c r="E36" i="42"/>
  <c r="E37" i="42" s="1"/>
  <c r="E39" i="42" s="1"/>
  <c r="C30" i="42"/>
  <c r="E28" i="42"/>
  <c r="E30" i="42" s="1"/>
  <c r="E32" i="42" s="1"/>
  <c r="C22" i="42"/>
  <c r="E22" i="42"/>
  <c r="C15" i="42"/>
  <c r="E13" i="42"/>
  <c r="E12" i="42"/>
  <c r="E11" i="42"/>
  <c r="E10" i="42"/>
  <c r="E9" i="42"/>
  <c r="E8" i="42"/>
  <c r="E15" i="42" s="1"/>
  <c r="K7" i="42"/>
  <c r="H7" i="42"/>
  <c r="E55" i="38"/>
  <c r="E63" i="38"/>
  <c r="E72" i="38"/>
  <c r="E77" i="38"/>
  <c r="C72" i="38"/>
  <c r="E69" i="38"/>
  <c r="E74" i="38" s="1"/>
  <c r="C63" i="38"/>
  <c r="E62" i="38"/>
  <c r="E61" i="38"/>
  <c r="E65" i="38" s="1"/>
  <c r="C55" i="38"/>
  <c r="E53" i="38"/>
  <c r="E52" i="38"/>
  <c r="E51" i="38"/>
  <c r="E50" i="38"/>
  <c r="E49" i="38"/>
  <c r="E48" i="38"/>
  <c r="K47" i="38"/>
  <c r="H47" i="38"/>
  <c r="E12" i="41"/>
  <c r="E13" i="41"/>
  <c r="E14" i="41"/>
  <c r="E15" i="41"/>
  <c r="E16" i="41"/>
  <c r="E17" i="41"/>
  <c r="H4" i="41"/>
  <c r="E11" i="41"/>
  <c r="E10" i="41"/>
  <c r="E9" i="41"/>
  <c r="E8" i="41"/>
  <c r="E18" i="41" s="1"/>
  <c r="E9" i="40"/>
  <c r="E10" i="40"/>
  <c r="E11" i="40"/>
  <c r="E8" i="40"/>
  <c r="E12" i="40" s="1"/>
  <c r="E25" i="40"/>
  <c r="H4" i="40" s="1"/>
  <c r="C20" i="40"/>
  <c r="E19" i="40"/>
  <c r="E18" i="40"/>
  <c r="E20" i="40" s="1"/>
  <c r="E22" i="40" s="1"/>
  <c r="E12" i="39"/>
  <c r="E10" i="39"/>
  <c r="E11" i="39"/>
  <c r="E9" i="39"/>
  <c r="E25" i="39"/>
  <c r="C20" i="39"/>
  <c r="E19" i="39"/>
  <c r="E18" i="39"/>
  <c r="E20" i="39" s="1"/>
  <c r="E22" i="39" s="1"/>
  <c r="H7" i="39"/>
  <c r="E37" i="38"/>
  <c r="C32" i="38"/>
  <c r="E29" i="38"/>
  <c r="E32" i="38" s="1"/>
  <c r="C23" i="38"/>
  <c r="E22" i="38"/>
  <c r="E21" i="38"/>
  <c r="E23" i="38" s="1"/>
  <c r="E25" i="38" s="1"/>
  <c r="C15" i="38"/>
  <c r="E13" i="38"/>
  <c r="E12" i="38"/>
  <c r="E11" i="38"/>
  <c r="E10" i="38"/>
  <c r="E9" i="38"/>
  <c r="E8" i="38"/>
  <c r="E15" i="38" s="1"/>
  <c r="K7" i="38"/>
  <c r="H7" i="38"/>
  <c r="E37" i="31"/>
  <c r="E23" i="31"/>
  <c r="E24" i="31" s="1"/>
  <c r="C32" i="31"/>
  <c r="E30" i="31"/>
  <c r="E32" i="31" s="1"/>
  <c r="E42" i="37"/>
  <c r="H7" i="37" s="1"/>
  <c r="H8" i="37" s="1"/>
  <c r="C38" i="37"/>
  <c r="E37" i="37"/>
  <c r="E38" i="37" s="1"/>
  <c r="E40" i="37" s="1"/>
  <c r="C31" i="37"/>
  <c r="E30" i="37"/>
  <c r="E31" i="37" s="1"/>
  <c r="E33" i="37" s="1"/>
  <c r="C24" i="37"/>
  <c r="E22" i="37"/>
  <c r="E21" i="37"/>
  <c r="C15" i="37"/>
  <c r="E13" i="37"/>
  <c r="E12" i="37"/>
  <c r="E11" i="37"/>
  <c r="E10" i="37"/>
  <c r="E9" i="37"/>
  <c r="E15" i="37" s="1"/>
  <c r="E8" i="37"/>
  <c r="C36" i="36"/>
  <c r="C31" i="36"/>
  <c r="C25" i="36"/>
  <c r="E43" i="35"/>
  <c r="C38" i="35"/>
  <c r="E37" i="35"/>
  <c r="E38" i="35" s="1"/>
  <c r="E40" i="35" s="1"/>
  <c r="C31" i="35"/>
  <c r="E29" i="35"/>
  <c r="E31" i="35" s="1"/>
  <c r="E33" i="35" s="1"/>
  <c r="C23" i="35"/>
  <c r="E22" i="35"/>
  <c r="E21" i="35"/>
  <c r="E23" i="35" s="1"/>
  <c r="C15" i="35"/>
  <c r="E13" i="35"/>
  <c r="E12" i="35"/>
  <c r="E11" i="35"/>
  <c r="E10" i="35"/>
  <c r="E9" i="35"/>
  <c r="K7" i="35"/>
  <c r="H7" i="35"/>
  <c r="E38" i="34"/>
  <c r="C33" i="34"/>
  <c r="E30" i="34"/>
  <c r="E33" i="34" s="1"/>
  <c r="E35" i="34" s="1"/>
  <c r="C24" i="34"/>
  <c r="E23" i="34"/>
  <c r="E22" i="34"/>
  <c r="E21" i="34"/>
  <c r="E24" i="34" s="1"/>
  <c r="E26" i="34" s="1"/>
  <c r="C15" i="34"/>
  <c r="E13" i="34"/>
  <c r="E12" i="34"/>
  <c r="E11" i="34"/>
  <c r="E10" i="34"/>
  <c r="E9" i="34"/>
  <c r="E8" i="34"/>
  <c r="E15" i="34" s="1"/>
  <c r="E37" i="34" s="1"/>
  <c r="K7" i="34"/>
  <c r="H7" i="34"/>
  <c r="E29" i="33"/>
  <c r="C24" i="33"/>
  <c r="E22" i="33"/>
  <c r="E21" i="33"/>
  <c r="E24" i="33" s="1"/>
  <c r="E26" i="33" s="1"/>
  <c r="C15" i="33"/>
  <c r="E13" i="33"/>
  <c r="E12" i="33"/>
  <c r="E11" i="33"/>
  <c r="E10" i="33"/>
  <c r="E9" i="33"/>
  <c r="E8" i="33"/>
  <c r="E15" i="33" s="1"/>
  <c r="E28" i="33" s="1"/>
  <c r="K7" i="33"/>
  <c r="H7" i="33"/>
  <c r="E23" i="32"/>
  <c r="C38" i="32"/>
  <c r="E38" i="32"/>
  <c r="E40" i="32" s="1"/>
  <c r="C31" i="32"/>
  <c r="E31" i="32"/>
  <c r="E33" i="32" s="1"/>
  <c r="C24" i="32"/>
  <c r="E22" i="32"/>
  <c r="E21" i="32"/>
  <c r="E24" i="32" s="1"/>
  <c r="E26" i="32" s="1"/>
  <c r="C15" i="32"/>
  <c r="E12" i="32"/>
  <c r="E8" i="32"/>
  <c r="E15" i="32" s="1"/>
  <c r="K7" i="32"/>
  <c r="H7" i="32"/>
  <c r="C24" i="31"/>
  <c r="E22" i="31"/>
  <c r="E21" i="31"/>
  <c r="E26" i="31" s="1"/>
  <c r="C15" i="31"/>
  <c r="E13" i="31"/>
  <c r="E12" i="31"/>
  <c r="E11" i="31"/>
  <c r="E10" i="31"/>
  <c r="E9" i="31"/>
  <c r="E8" i="31"/>
  <c r="E15" i="31" s="1"/>
  <c r="K7" i="31"/>
  <c r="H7" i="31"/>
  <c r="E43" i="25"/>
  <c r="E44" i="25"/>
  <c r="E29" i="30"/>
  <c r="C23" i="30"/>
  <c r="E22" i="30"/>
  <c r="E21" i="30"/>
  <c r="E23" i="30" s="1"/>
  <c r="E25" i="30" s="1"/>
  <c r="C15" i="30"/>
  <c r="E12" i="30"/>
  <c r="E11" i="30"/>
  <c r="E10" i="30"/>
  <c r="E9" i="30"/>
  <c r="E8" i="30"/>
  <c r="E15" i="30" s="1"/>
  <c r="E28" i="30" s="1"/>
  <c r="K7" i="30"/>
  <c r="H7" i="30"/>
  <c r="E38" i="29"/>
  <c r="C33" i="29"/>
  <c r="E30" i="29"/>
  <c r="E33" i="29" s="1"/>
  <c r="E35" i="29" s="1"/>
  <c r="C24" i="29"/>
  <c r="E23" i="29"/>
  <c r="E22" i="29"/>
  <c r="E21" i="29"/>
  <c r="E24" i="29" s="1"/>
  <c r="E26" i="29" s="1"/>
  <c r="C15" i="29"/>
  <c r="E13" i="29"/>
  <c r="E12" i="29"/>
  <c r="E11" i="29"/>
  <c r="E10" i="29"/>
  <c r="E9" i="29"/>
  <c r="E8" i="29"/>
  <c r="E15" i="29" s="1"/>
  <c r="E37" i="29" s="1"/>
  <c r="K7" i="29"/>
  <c r="H7" i="29"/>
  <c r="E44" i="28"/>
  <c r="C39" i="28"/>
  <c r="E38" i="28"/>
  <c r="E39" i="28" s="1"/>
  <c r="E41" i="28" s="1"/>
  <c r="C32" i="28"/>
  <c r="E30" i="28"/>
  <c r="E32" i="28" s="1"/>
  <c r="E34" i="28" s="1"/>
  <c r="C24" i="28"/>
  <c r="E23" i="28"/>
  <c r="E22" i="28"/>
  <c r="E21" i="28"/>
  <c r="E24" i="28" s="1"/>
  <c r="E26" i="28" s="1"/>
  <c r="C15" i="28"/>
  <c r="E13" i="28"/>
  <c r="E15" i="28" s="1"/>
  <c r="E12" i="28"/>
  <c r="E11" i="28"/>
  <c r="E10" i="28"/>
  <c r="E9" i="28"/>
  <c r="K7" i="28"/>
  <c r="H7" i="28"/>
  <c r="E8" i="27"/>
  <c r="E10" i="27"/>
  <c r="E9" i="27"/>
  <c r="E11" i="27"/>
  <c r="E12" i="27"/>
  <c r="E13" i="27"/>
  <c r="E46" i="27"/>
  <c r="C41" i="27"/>
  <c r="E40" i="27"/>
  <c r="E41" i="27" s="1"/>
  <c r="E43" i="27" s="1"/>
  <c r="C33" i="27"/>
  <c r="E30" i="27"/>
  <c r="E33" i="27" s="1"/>
  <c r="E35" i="27" s="1"/>
  <c r="C24" i="27"/>
  <c r="E23" i="27"/>
  <c r="E22" i="27"/>
  <c r="E21" i="27"/>
  <c r="E24" i="27" s="1"/>
  <c r="E26" i="27" s="1"/>
  <c r="C15" i="27"/>
  <c r="E15" i="27"/>
  <c r="K7" i="27"/>
  <c r="H7" i="27"/>
  <c r="E44" i="26"/>
  <c r="C39" i="26"/>
  <c r="E38" i="26"/>
  <c r="E39" i="26" s="1"/>
  <c r="E41" i="26" s="1"/>
  <c r="C32" i="26"/>
  <c r="E30" i="26"/>
  <c r="E32" i="26" s="1"/>
  <c r="E34" i="26" s="1"/>
  <c r="C24" i="26"/>
  <c r="E23" i="26"/>
  <c r="E22" i="26"/>
  <c r="E21" i="26"/>
  <c r="E24" i="26" s="1"/>
  <c r="E26" i="26" s="1"/>
  <c r="C15" i="26"/>
  <c r="E13" i="26"/>
  <c r="E12" i="26"/>
  <c r="E11" i="26"/>
  <c r="E10" i="26"/>
  <c r="E9" i="26"/>
  <c r="E8" i="26"/>
  <c r="E15" i="26" s="1"/>
  <c r="K7" i="26"/>
  <c r="H7" i="26"/>
  <c r="C39" i="25"/>
  <c r="E38" i="25"/>
  <c r="E39" i="25" s="1"/>
  <c r="C32" i="25"/>
  <c r="E30" i="25"/>
  <c r="E32" i="25" s="1"/>
  <c r="E34" i="25" s="1"/>
  <c r="C24" i="25"/>
  <c r="E23" i="25"/>
  <c r="E22" i="25"/>
  <c r="E21" i="25"/>
  <c r="E24" i="25" s="1"/>
  <c r="E26" i="25" s="1"/>
  <c r="C15" i="25"/>
  <c r="E13" i="25"/>
  <c r="E12" i="25"/>
  <c r="E11" i="25"/>
  <c r="E10" i="25"/>
  <c r="E9" i="25"/>
  <c r="E15" i="25"/>
  <c r="K7" i="25"/>
  <c r="H7" i="25"/>
  <c r="E82" i="24"/>
  <c r="C76" i="24"/>
  <c r="E75" i="24"/>
  <c r="E74" i="24"/>
  <c r="E73" i="24"/>
  <c r="E76" i="24" s="1"/>
  <c r="C67" i="24"/>
  <c r="E65" i="24"/>
  <c r="E64" i="24"/>
  <c r="E63" i="24"/>
  <c r="E62" i="24"/>
  <c r="E61" i="24"/>
  <c r="E60" i="24"/>
  <c r="E67" i="24" s="1"/>
  <c r="E58" i="23"/>
  <c r="C53" i="23"/>
  <c r="E52" i="23"/>
  <c r="E51" i="23"/>
  <c r="E53" i="23" s="1"/>
  <c r="E55" i="23" s="1"/>
  <c r="C45" i="23"/>
  <c r="E43" i="23"/>
  <c r="E42" i="23"/>
  <c r="E41" i="23"/>
  <c r="E40" i="23"/>
  <c r="E39" i="23"/>
  <c r="E38" i="23"/>
  <c r="E45" i="23" s="1"/>
  <c r="K37" i="23"/>
  <c r="H37" i="23"/>
  <c r="C39" i="24"/>
  <c r="E38" i="24"/>
  <c r="E39" i="24" s="1"/>
  <c r="E41" i="24" s="1"/>
  <c r="C32" i="24"/>
  <c r="E30" i="24"/>
  <c r="E32" i="24" s="1"/>
  <c r="E34" i="24" s="1"/>
  <c r="C24" i="24"/>
  <c r="E23" i="24"/>
  <c r="E22" i="24"/>
  <c r="E21" i="24"/>
  <c r="E24" i="24" s="1"/>
  <c r="E26" i="24" s="1"/>
  <c r="C15" i="24"/>
  <c r="E13" i="24"/>
  <c r="E12" i="24"/>
  <c r="E11" i="24"/>
  <c r="E10" i="24"/>
  <c r="E9" i="24"/>
  <c r="E15" i="24" s="1"/>
  <c r="K7" i="24"/>
  <c r="H7" i="24"/>
  <c r="E28" i="23"/>
  <c r="C23" i="23"/>
  <c r="E22" i="23"/>
  <c r="E21" i="23"/>
  <c r="E23" i="23" s="1"/>
  <c r="E25" i="23" s="1"/>
  <c r="C15" i="23"/>
  <c r="E13" i="23"/>
  <c r="E12" i="23"/>
  <c r="E11" i="23"/>
  <c r="E10" i="23"/>
  <c r="E9" i="23"/>
  <c r="E8" i="23"/>
  <c r="E15" i="23" s="1"/>
  <c r="E27" i="23" s="1"/>
  <c r="K7" i="23"/>
  <c r="H7" i="23"/>
  <c r="E24" i="22"/>
  <c r="E23" i="22"/>
  <c r="E42" i="22"/>
  <c r="C38" i="22"/>
  <c r="E37" i="22"/>
  <c r="E38" i="22" s="1"/>
  <c r="E40" i="22" s="1"/>
  <c r="C31" i="22"/>
  <c r="E30" i="22"/>
  <c r="E31" i="22" s="1"/>
  <c r="E33" i="22" s="1"/>
  <c r="C24" i="22"/>
  <c r="E22" i="22"/>
  <c r="E21" i="22"/>
  <c r="E26" i="22" s="1"/>
  <c r="C15" i="22"/>
  <c r="E13" i="22"/>
  <c r="E12" i="22"/>
  <c r="E11" i="22"/>
  <c r="E10" i="22"/>
  <c r="E9" i="22"/>
  <c r="E8" i="22"/>
  <c r="E15" i="22" s="1"/>
  <c r="K7" i="22"/>
  <c r="H7" i="22"/>
  <c r="C39" i="21"/>
  <c r="E38" i="21"/>
  <c r="E39" i="21" s="1"/>
  <c r="E41" i="21" s="1"/>
  <c r="C32" i="21"/>
  <c r="E30" i="21"/>
  <c r="E32" i="21" s="1"/>
  <c r="E34" i="21" s="1"/>
  <c r="C24" i="21"/>
  <c r="E23" i="21"/>
  <c r="E22" i="21"/>
  <c r="E21" i="21"/>
  <c r="E24" i="21" s="1"/>
  <c r="E26" i="21" s="1"/>
  <c r="C15" i="21"/>
  <c r="E12" i="21"/>
  <c r="E11" i="21"/>
  <c r="E10" i="21"/>
  <c r="E9" i="21"/>
  <c r="E8" i="21"/>
  <c r="E15" i="21" s="1"/>
  <c r="K7" i="21"/>
  <c r="H7" i="21"/>
  <c r="E22" i="20"/>
  <c r="E23" i="20"/>
  <c r="E30" i="20"/>
  <c r="C24" i="20"/>
  <c r="E21" i="20"/>
  <c r="E24" i="20" s="1"/>
  <c r="E26" i="20" s="1"/>
  <c r="C15" i="20"/>
  <c r="E13" i="20"/>
  <c r="E12" i="20"/>
  <c r="E11" i="20"/>
  <c r="E10" i="20"/>
  <c r="E9" i="20"/>
  <c r="E8" i="20"/>
  <c r="E15" i="20" s="1"/>
  <c r="E29" i="20" s="1"/>
  <c r="K7" i="20"/>
  <c r="H7" i="20"/>
  <c r="E44" i="19"/>
  <c r="C39" i="19"/>
  <c r="E38" i="19"/>
  <c r="E39" i="19" s="1"/>
  <c r="E41" i="19" s="1"/>
  <c r="C32" i="19"/>
  <c r="E30" i="19"/>
  <c r="E32" i="19" s="1"/>
  <c r="E34" i="19" s="1"/>
  <c r="C24" i="19"/>
  <c r="E23" i="19"/>
  <c r="E22" i="19"/>
  <c r="E21" i="19"/>
  <c r="E24" i="19" s="1"/>
  <c r="E26" i="19" s="1"/>
  <c r="C15" i="19"/>
  <c r="E13" i="19"/>
  <c r="E12" i="19"/>
  <c r="E11" i="19"/>
  <c r="E10" i="19"/>
  <c r="E9" i="19"/>
  <c r="E15" i="19"/>
  <c r="K7" i="19"/>
  <c r="H7" i="19"/>
  <c r="C14" i="18"/>
  <c r="E28" i="18"/>
  <c r="C23" i="18"/>
  <c r="E22" i="18"/>
  <c r="E21" i="18"/>
  <c r="E20" i="18"/>
  <c r="E23" i="18" s="1"/>
  <c r="E25" i="18" s="1"/>
  <c r="E12" i="18"/>
  <c r="E11" i="18"/>
  <c r="E10" i="18"/>
  <c r="E9" i="18"/>
  <c r="E8" i="18"/>
  <c r="E7" i="18"/>
  <c r="E14" i="18" s="1"/>
  <c r="E27" i="18" s="1"/>
  <c r="K6" i="18"/>
  <c r="H6" i="18"/>
  <c r="E42" i="17"/>
  <c r="C38" i="17"/>
  <c r="E37" i="17"/>
  <c r="E38" i="17" s="1"/>
  <c r="E40" i="17" s="1"/>
  <c r="C31" i="17"/>
  <c r="E30" i="17"/>
  <c r="E31" i="17" s="1"/>
  <c r="E33" i="17" s="1"/>
  <c r="C24" i="17"/>
  <c r="E22" i="17"/>
  <c r="E21" i="17"/>
  <c r="E24" i="17" s="1"/>
  <c r="E26" i="17" s="1"/>
  <c r="C15" i="17"/>
  <c r="E13" i="17"/>
  <c r="E12" i="17"/>
  <c r="E11" i="17"/>
  <c r="E10" i="17"/>
  <c r="E9" i="17"/>
  <c r="E8" i="17"/>
  <c r="E15" i="17" s="1"/>
  <c r="K7" i="17"/>
  <c r="H7" i="17"/>
  <c r="E44" i="15"/>
  <c r="C39" i="15"/>
  <c r="E38" i="15"/>
  <c r="E39" i="15" s="1"/>
  <c r="E41" i="15" s="1"/>
  <c r="C32" i="15"/>
  <c r="E30" i="15"/>
  <c r="E32" i="15" s="1"/>
  <c r="E34" i="15" s="1"/>
  <c r="C24" i="15"/>
  <c r="E23" i="15"/>
  <c r="E22" i="15"/>
  <c r="E21" i="15"/>
  <c r="E24" i="15" s="1"/>
  <c r="E26" i="15" s="1"/>
  <c r="C15" i="15"/>
  <c r="E13" i="15"/>
  <c r="E12" i="15"/>
  <c r="E11" i="15"/>
  <c r="E10" i="15"/>
  <c r="E9" i="15"/>
  <c r="E8" i="15"/>
  <c r="E15" i="15" s="1"/>
  <c r="K7" i="15"/>
  <c r="H7" i="15"/>
  <c r="D37" i="70" l="1"/>
  <c r="F29" i="70"/>
  <c r="F41" i="70"/>
  <c r="F33" i="70"/>
  <c r="F37" i="70" s="1"/>
  <c r="F16" i="70"/>
  <c r="F18" i="70" s="1"/>
  <c r="E57" i="36"/>
  <c r="E64" i="36"/>
  <c r="E67" i="36" s="1"/>
  <c r="G62" i="36"/>
  <c r="H10" i="44"/>
  <c r="H9" i="44"/>
  <c r="H8" i="44"/>
  <c r="H14" i="44" s="1"/>
  <c r="H16" i="44" s="1"/>
  <c r="K10" i="44"/>
  <c r="K9" i="44"/>
  <c r="K14" i="44" s="1"/>
  <c r="K16" i="44" s="1"/>
  <c r="E41" i="44"/>
  <c r="E17" i="44"/>
  <c r="E43" i="44"/>
  <c r="C38" i="36"/>
  <c r="G23" i="36"/>
  <c r="E25" i="36"/>
  <c r="G29" i="36"/>
  <c r="E31" i="36"/>
  <c r="G10" i="36"/>
  <c r="E18" i="36"/>
  <c r="G35" i="36"/>
  <c r="E36" i="36"/>
  <c r="E38" i="36" s="1"/>
  <c r="E34" i="43"/>
  <c r="E36" i="43"/>
  <c r="H10" i="43"/>
  <c r="H9" i="43"/>
  <c r="H8" i="43"/>
  <c r="H14" i="43" s="1"/>
  <c r="H16" i="43" s="1"/>
  <c r="K10" i="43"/>
  <c r="K9" i="43"/>
  <c r="K14" i="43" s="1"/>
  <c r="K16" i="43" s="1"/>
  <c r="E17" i="43"/>
  <c r="E38" i="43"/>
  <c r="H52" i="34"/>
  <c r="H51" i="34"/>
  <c r="H50" i="34"/>
  <c r="H56" i="34" s="1"/>
  <c r="H58" i="34" s="1"/>
  <c r="K52" i="34"/>
  <c r="K51" i="34"/>
  <c r="K56" i="34" s="1"/>
  <c r="K58" i="34" s="1"/>
  <c r="E79" i="34"/>
  <c r="E59" i="34"/>
  <c r="E81" i="34"/>
  <c r="H10" i="42"/>
  <c r="H9" i="42"/>
  <c r="H8" i="42"/>
  <c r="H14" i="42" s="1"/>
  <c r="H16" i="42" s="1"/>
  <c r="K10" i="42"/>
  <c r="K9" i="42"/>
  <c r="K14" i="42" s="1"/>
  <c r="K16" i="42" s="1"/>
  <c r="E41" i="42"/>
  <c r="E43" i="42"/>
  <c r="H50" i="38"/>
  <c r="H49" i="38"/>
  <c r="H48" i="38"/>
  <c r="H54" i="38" s="1"/>
  <c r="H56" i="38" s="1"/>
  <c r="K50" i="38"/>
  <c r="K49" i="38"/>
  <c r="K54" i="38" s="1"/>
  <c r="K56" i="38" s="1"/>
  <c r="E76" i="38"/>
  <c r="E57" i="38"/>
  <c r="E78" i="38"/>
  <c r="H7" i="41"/>
  <c r="H6" i="41"/>
  <c r="H5" i="41"/>
  <c r="H11" i="41" s="1"/>
  <c r="H13" i="41" s="1"/>
  <c r="E20" i="41"/>
  <c r="H7" i="40"/>
  <c r="H6" i="40"/>
  <c r="H5" i="40"/>
  <c r="H11" i="40" s="1"/>
  <c r="H13" i="40" s="1"/>
  <c r="H9" i="39"/>
  <c r="E34" i="38"/>
  <c r="E36" i="38"/>
  <c r="H10" i="38"/>
  <c r="H9" i="38"/>
  <c r="H8" i="38"/>
  <c r="H14" i="38" s="1"/>
  <c r="H16" i="38" s="1"/>
  <c r="K10" i="38"/>
  <c r="K9" i="38"/>
  <c r="K14" i="38" s="1"/>
  <c r="K16" i="38" s="1"/>
  <c r="E17" i="38"/>
  <c r="E38" i="38"/>
  <c r="E34" i="31"/>
  <c r="E36" i="31"/>
  <c r="K7" i="37"/>
  <c r="K10" i="37" s="1"/>
  <c r="E24" i="37"/>
  <c r="E26" i="37" s="1"/>
  <c r="E17" i="37"/>
  <c r="H10" i="37"/>
  <c r="H9" i="37"/>
  <c r="E25" i="35"/>
  <c r="E42" i="35"/>
  <c r="H10" i="35"/>
  <c r="H9" i="35"/>
  <c r="H8" i="35"/>
  <c r="H14" i="35" s="1"/>
  <c r="H16" i="35" s="1"/>
  <c r="K10" i="35"/>
  <c r="K9" i="35"/>
  <c r="K14" i="35" s="1"/>
  <c r="K16" i="35" s="1"/>
  <c r="E17" i="35"/>
  <c r="E44" i="35"/>
  <c r="H10" i="34"/>
  <c r="H9" i="34"/>
  <c r="H8" i="34"/>
  <c r="H14" i="34" s="1"/>
  <c r="H16" i="34" s="1"/>
  <c r="K10" i="34"/>
  <c r="K9" i="34"/>
  <c r="K14" i="34" s="1"/>
  <c r="K16" i="34" s="1"/>
  <c r="E17" i="34"/>
  <c r="E39" i="34"/>
  <c r="H10" i="33"/>
  <c r="H9" i="33"/>
  <c r="H8" i="33"/>
  <c r="H14" i="33" s="1"/>
  <c r="H16" i="33" s="1"/>
  <c r="K10" i="33"/>
  <c r="K9" i="33"/>
  <c r="K14" i="33" s="1"/>
  <c r="K16" i="33" s="1"/>
  <c r="E17" i="33"/>
  <c r="E30" i="33"/>
  <c r="H10" i="32"/>
  <c r="H9" i="32"/>
  <c r="H8" i="32"/>
  <c r="H14" i="32" s="1"/>
  <c r="H16" i="32" s="1"/>
  <c r="K10" i="32"/>
  <c r="K9" i="32"/>
  <c r="K14" i="32" s="1"/>
  <c r="K16" i="32" s="1"/>
  <c r="E41" i="32"/>
  <c r="E17" i="32"/>
  <c r="E43" i="32"/>
  <c r="H10" i="31"/>
  <c r="H9" i="31"/>
  <c r="H8" i="31"/>
  <c r="H14" i="31" s="1"/>
  <c r="H16" i="31" s="1"/>
  <c r="K10" i="31"/>
  <c r="K9" i="31"/>
  <c r="K14" i="31" s="1"/>
  <c r="K16" i="31" s="1"/>
  <c r="E17" i="31"/>
  <c r="E38" i="31"/>
  <c r="H10" i="30"/>
  <c r="H9" i="30"/>
  <c r="H8" i="30"/>
  <c r="H14" i="30" s="1"/>
  <c r="H16" i="30" s="1"/>
  <c r="K10" i="30"/>
  <c r="K9" i="30"/>
  <c r="K14" i="30" s="1"/>
  <c r="K16" i="30" s="1"/>
  <c r="E17" i="30"/>
  <c r="E30" i="30"/>
  <c r="H10" i="29"/>
  <c r="H9" i="29"/>
  <c r="H8" i="29"/>
  <c r="H14" i="29" s="1"/>
  <c r="H16" i="29" s="1"/>
  <c r="K10" i="29"/>
  <c r="K9" i="29"/>
  <c r="K14" i="29" s="1"/>
  <c r="K16" i="29" s="1"/>
  <c r="E17" i="29"/>
  <c r="E39" i="29"/>
  <c r="H10" i="28"/>
  <c r="H9" i="28"/>
  <c r="H8" i="28"/>
  <c r="H14" i="28" s="1"/>
  <c r="H16" i="28" s="1"/>
  <c r="K10" i="28"/>
  <c r="K9" i="28"/>
  <c r="K14" i="28" s="1"/>
  <c r="K16" i="28" s="1"/>
  <c r="E43" i="28"/>
  <c r="E17" i="28"/>
  <c r="E45" i="28"/>
  <c r="H10" i="27"/>
  <c r="H9" i="27"/>
  <c r="H8" i="27"/>
  <c r="H14" i="27" s="1"/>
  <c r="H16" i="27" s="1"/>
  <c r="K10" i="27"/>
  <c r="K9" i="27"/>
  <c r="K14" i="27" s="1"/>
  <c r="K16" i="27" s="1"/>
  <c r="E45" i="27"/>
  <c r="E17" i="27"/>
  <c r="E47" i="27"/>
  <c r="H10" i="26"/>
  <c r="H9" i="26"/>
  <c r="H8" i="26"/>
  <c r="H14" i="26" s="1"/>
  <c r="H16" i="26" s="1"/>
  <c r="K10" i="26"/>
  <c r="K9" i="26"/>
  <c r="K14" i="26" s="1"/>
  <c r="K16" i="26" s="1"/>
  <c r="E43" i="26"/>
  <c r="E17" i="26"/>
  <c r="E45" i="26"/>
  <c r="H10" i="25"/>
  <c r="H9" i="25"/>
  <c r="H8" i="25"/>
  <c r="H14" i="25" s="1"/>
  <c r="H16" i="25" s="1"/>
  <c r="K10" i="25"/>
  <c r="K9" i="25"/>
  <c r="K14" i="25" s="1"/>
  <c r="K16" i="25" s="1"/>
  <c r="E17" i="25"/>
  <c r="E45" i="25"/>
  <c r="E78" i="24"/>
  <c r="E81" i="24"/>
  <c r="E69" i="24"/>
  <c r="E83" i="24"/>
  <c r="H40" i="23"/>
  <c r="H39" i="23"/>
  <c r="H38" i="23"/>
  <c r="H44" i="23" s="1"/>
  <c r="H46" i="23" s="1"/>
  <c r="K40" i="23"/>
  <c r="K39" i="23"/>
  <c r="K44" i="23" s="1"/>
  <c r="K46" i="23" s="1"/>
  <c r="E57" i="23"/>
  <c r="E47" i="23"/>
  <c r="E59" i="23"/>
  <c r="H10" i="24"/>
  <c r="H9" i="24"/>
  <c r="H8" i="24"/>
  <c r="H14" i="24" s="1"/>
  <c r="H16" i="24" s="1"/>
  <c r="K10" i="24"/>
  <c r="K9" i="24"/>
  <c r="K14" i="24" s="1"/>
  <c r="K16" i="24" s="1"/>
  <c r="E43" i="24"/>
  <c r="E17" i="24"/>
  <c r="E45" i="24"/>
  <c r="H10" i="23"/>
  <c r="H9" i="23"/>
  <c r="H8" i="23"/>
  <c r="H14" i="23" s="1"/>
  <c r="H16" i="23" s="1"/>
  <c r="K10" i="23"/>
  <c r="K9" i="23"/>
  <c r="K14" i="23" s="1"/>
  <c r="K16" i="23" s="1"/>
  <c r="E17" i="23"/>
  <c r="E29" i="23"/>
  <c r="H10" i="22"/>
  <c r="H9" i="22"/>
  <c r="H8" i="22"/>
  <c r="H14" i="22" s="1"/>
  <c r="H16" i="22" s="1"/>
  <c r="K10" i="22"/>
  <c r="K9" i="22"/>
  <c r="K14" i="22" s="1"/>
  <c r="K16" i="22" s="1"/>
  <c r="E41" i="22"/>
  <c r="E17" i="22"/>
  <c r="E43" i="22"/>
  <c r="H10" i="21"/>
  <c r="H9" i="21"/>
  <c r="H8" i="21"/>
  <c r="H14" i="21" s="1"/>
  <c r="H16" i="21" s="1"/>
  <c r="K10" i="21"/>
  <c r="K9" i="21"/>
  <c r="K14" i="21" s="1"/>
  <c r="K16" i="21" s="1"/>
  <c r="E43" i="21"/>
  <c r="E17" i="21"/>
  <c r="E45" i="21"/>
  <c r="H10" i="20"/>
  <c r="H9" i="20"/>
  <c r="H8" i="20"/>
  <c r="H14" i="20" s="1"/>
  <c r="H16" i="20" s="1"/>
  <c r="K10" i="20"/>
  <c r="K9" i="20"/>
  <c r="K14" i="20" s="1"/>
  <c r="K16" i="20" s="1"/>
  <c r="E17" i="20"/>
  <c r="E31" i="20"/>
  <c r="H10" i="19"/>
  <c r="H9" i="19"/>
  <c r="H8" i="19"/>
  <c r="H14" i="19" s="1"/>
  <c r="H16" i="19" s="1"/>
  <c r="K10" i="19"/>
  <c r="K9" i="19"/>
  <c r="K14" i="19" s="1"/>
  <c r="K16" i="19" s="1"/>
  <c r="E43" i="19"/>
  <c r="E17" i="19"/>
  <c r="E45" i="19"/>
  <c r="H9" i="18"/>
  <c r="H8" i="18"/>
  <c r="H7" i="18"/>
  <c r="H13" i="18" s="1"/>
  <c r="H15" i="18" s="1"/>
  <c r="K9" i="18"/>
  <c r="K8" i="18"/>
  <c r="K13" i="18" s="1"/>
  <c r="K15" i="18" s="1"/>
  <c r="E16" i="18"/>
  <c r="E29" i="18"/>
  <c r="H10" i="17"/>
  <c r="H9" i="17"/>
  <c r="H8" i="17"/>
  <c r="H14" i="17" s="1"/>
  <c r="H16" i="17" s="1"/>
  <c r="K10" i="17"/>
  <c r="K9" i="17"/>
  <c r="K14" i="17" s="1"/>
  <c r="K16" i="17" s="1"/>
  <c r="E41" i="17"/>
  <c r="E17" i="17"/>
  <c r="E43" i="17"/>
  <c r="H10" i="15"/>
  <c r="H9" i="15"/>
  <c r="H8" i="15"/>
  <c r="H14" i="15" s="1"/>
  <c r="H16" i="15" s="1"/>
  <c r="K10" i="15"/>
  <c r="K9" i="15"/>
  <c r="K14" i="15" s="1"/>
  <c r="K16" i="15" s="1"/>
  <c r="E43" i="15"/>
  <c r="E17" i="15"/>
  <c r="E45" i="15"/>
  <c r="F46" i="70" l="1"/>
  <c r="E46" i="70" s="1"/>
  <c r="G64" i="36"/>
  <c r="G67" i="36" s="1"/>
  <c r="H62" i="36"/>
  <c r="H64" i="36" s="1"/>
  <c r="H67" i="36" s="1"/>
  <c r="G57" i="36"/>
  <c r="H57" i="36"/>
  <c r="H35" i="36"/>
  <c r="H36" i="36" s="1"/>
  <c r="G36" i="36"/>
  <c r="H29" i="36"/>
  <c r="H31" i="36" s="1"/>
  <c r="G31" i="36"/>
  <c r="H23" i="36"/>
  <c r="H25" i="36" s="1"/>
  <c r="G25" i="36"/>
  <c r="H10" i="36"/>
  <c r="H18" i="36" s="1"/>
  <c r="H38" i="36" s="1"/>
  <c r="G18" i="36"/>
  <c r="G38" i="36" s="1"/>
  <c r="H12" i="39"/>
  <c r="H11" i="39"/>
  <c r="H10" i="39"/>
  <c r="H13" i="39" s="1"/>
  <c r="H15" i="39" s="1"/>
  <c r="H14" i="37"/>
  <c r="H16" i="37" s="1"/>
  <c r="K9" i="37"/>
  <c r="K14" i="37" s="1"/>
  <c r="K16" i="37" s="1"/>
  <c r="E41" i="37"/>
  <c r="E43" i="37" s="1"/>
  <c r="E24" i="39"/>
  <c r="E26" i="39" s="1"/>
  <c r="E14" i="39"/>
  <c r="E14" i="40"/>
  <c r="E24" i="40"/>
  <c r="E26" i="40"/>
  <c r="C18" i="41"/>
  <c r="E37" i="70"/>
  <c r="B48" i="70"/>
  <c r="D48" i="70"/>
  <c r="E29" i="70"/>
  <c r="E18" i="70"/>
  <c r="F48" i="70" l="1"/>
  <c r="E48" i="70" l="1"/>
  <c r="C12" i="39"/>
  <c r="C12" i="40"/>
</calcChain>
</file>

<file path=xl/sharedStrings.xml><?xml version="1.0" encoding="utf-8"?>
<sst xmlns="http://schemas.openxmlformats.org/spreadsheetml/2006/main" count="1961" uniqueCount="183">
  <si>
    <t>VIVO  INTERNET</t>
  </si>
  <si>
    <t>Marcas Ícones - Cota Ganhador</t>
  </si>
  <si>
    <t>Período: AGOSTO / SETEMBRO 2021</t>
  </si>
  <si>
    <t xml:space="preserve">TV VITÓRIA  APROVEITAMENTO COMERCIAL TOTAL </t>
  </si>
  <si>
    <t>FORMATO</t>
  </si>
  <si>
    <t>QTD</t>
  </si>
  <si>
    <t>Valor Unitário</t>
  </si>
  <si>
    <t>Total Bruto</t>
  </si>
  <si>
    <t>Desconto</t>
  </si>
  <si>
    <t>Total Negociado Bruto</t>
  </si>
  <si>
    <t xml:space="preserve">Total Negociado Líquido </t>
  </si>
  <si>
    <t xml:space="preserve">Golden Break com Gabriel Serafim ou  Aghata Avanza, material de 60" produzido na empresa pela equipe da TV Vitória com 8 exibições na grade: </t>
  </si>
  <si>
    <t xml:space="preserve">ES no AR </t>
  </si>
  <si>
    <t>Fala ES</t>
  </si>
  <si>
    <t xml:space="preserve">Jornal da Record </t>
  </si>
  <si>
    <t xml:space="preserve">Jornal da TV Vitória </t>
  </si>
  <si>
    <t xml:space="preserve">Anúncio de 1 página em  revista impressa. Será impressa uma revista com matérias das empresas vencedoras e seus respectivos executivos. Serão disponibilizados espaços comerciais para que os anunciantes possam se manifestar em relação à conquista na pesquisa, através de anúncio publicitário e matérias de suas empresas. Tiragem 3 mil exemplares. </t>
  </si>
  <si>
    <t>Merchandising  ao vivo 60" no FALA ES</t>
  </si>
  <si>
    <t xml:space="preserve">Post para redes sociais </t>
  </si>
  <si>
    <t>bonificação</t>
  </si>
  <si>
    <t>Uso do selo Marcas Ícones por 01 ano</t>
  </si>
  <si>
    <t>Entrega de troféu na empresa</t>
  </si>
  <si>
    <t xml:space="preserve">Pesquisa Quantitativa da marca e mais 2 concorrentes á escolha. Aberta por sexo, idade, escolaridade, classe social e regiaõ da grande Vitória </t>
  </si>
  <si>
    <t>TOTAL</t>
  </si>
  <si>
    <t xml:space="preserve">FOLHA VITÓRIA APROVEITAMENTO COMERCIAL TOTAL </t>
  </si>
  <si>
    <t xml:space="preserve">01 matéria na Página Especial Marcas Ícones . Destaque na home do Folha Vitória por 1 diária. Compartilhamento na fanpage e IG do Folha Vitória </t>
  </si>
  <si>
    <t>Impressões de banners na página especial Marcas Ícones - peças alusivas ao projeto (SB, RT, Vt, BB)</t>
  </si>
  <si>
    <t xml:space="preserve">Cobertura nas colunas sociais </t>
  </si>
  <si>
    <t xml:space="preserve">JOVEM PAN APROVEITAMETO COMERCIAL TOTAL </t>
  </si>
  <si>
    <t xml:space="preserve">Spots de 30" institucionais do cliente das 06h às 20h </t>
  </si>
  <si>
    <t xml:space="preserve">Opcional: Ação de Sorteio de produtos/ Mínimo de 9 menções ao vivo na rádio. Publicação nas redes sociais da rádio. </t>
  </si>
  <si>
    <t xml:space="preserve">PAN NEWS  APROVEITAMETO COMERCIAL TOTAL </t>
  </si>
  <si>
    <t>Spots de 30" institucionais do cliente das 06h às 20h</t>
  </si>
  <si>
    <t xml:space="preserve">TOTAL </t>
  </si>
  <si>
    <t xml:space="preserve">Golden Break com Gabriel Serafim ou  Aghata Avanza, material de 60" produzido na empresa pela equipe da TV Vitória com 5 exibições na grade: </t>
  </si>
  <si>
    <t xml:space="preserve">Fala Brasil </t>
  </si>
  <si>
    <t>Cidade Alerta ES</t>
  </si>
  <si>
    <t>BG</t>
  </si>
  <si>
    <t xml:space="preserve">Pesquisa Quantitativa da marca e mais 1 concorrente á escolha. Aberta por sexo, idade, escolaridade, classe social e regiaõ da grande Vitória </t>
  </si>
  <si>
    <t>2021 VALE</t>
  </si>
  <si>
    <t xml:space="preserve">AGOSTO E SETEMBRO </t>
  </si>
  <si>
    <t>APURAÇÃO  COM AGÊNCIA</t>
  </si>
  <si>
    <t>APURAÇÃO SEM AGÊNCIA</t>
  </si>
  <si>
    <t>Valor Total</t>
  </si>
  <si>
    <t>Receita Bruta</t>
  </si>
  <si>
    <t>Agência 20%</t>
  </si>
  <si>
    <t>Comissões 10%</t>
  </si>
  <si>
    <t xml:space="preserve">Entrega de troféu e certificado na empresa </t>
  </si>
  <si>
    <t>Imposto 4%</t>
  </si>
  <si>
    <t xml:space="preserve">Prod Golden Break </t>
  </si>
  <si>
    <t xml:space="preserve">Grade com 30 inserções vt institucional  de 30" </t>
  </si>
  <si>
    <t>RESULTADO</t>
  </si>
  <si>
    <t xml:space="preserve">Valor negociado </t>
  </si>
  <si>
    <t xml:space="preserve">Margem </t>
  </si>
  <si>
    <t xml:space="preserve">Desconto </t>
  </si>
  <si>
    <t>01 Diária de billboard</t>
  </si>
  <si>
    <t>TOTAL PROJETO TABELA</t>
  </si>
  <si>
    <t xml:space="preserve">TOTAL VALOR NEGOCIADO </t>
  </si>
  <si>
    <t xml:space="preserve">DESCONTO </t>
  </si>
  <si>
    <t>JARDIM DA PAZ</t>
  </si>
  <si>
    <t>Período: JUNHO A SETEMBRO DE 2021</t>
  </si>
  <si>
    <t>2021 - NÃO ALTERAR</t>
  </si>
  <si>
    <t xml:space="preserve">mudar para 45k </t>
  </si>
  <si>
    <t xml:space="preserve">Garantia de Cliques no formatos superbanner, retângulo, vertical, large mobile institucionais na home e editoria do Folha Vitória </t>
  </si>
  <si>
    <t>Sal Globo</t>
  </si>
  <si>
    <t xml:space="preserve">Golden Break com Gabriel Serafim ou  Aghata Avanza, material de 60" produzido na empresa pela equipe da TV Vitória com 8 exibições na grade abordando as duas categorias </t>
  </si>
  <si>
    <t xml:space="preserve">Uso do selo Marcas Ícones por 01 ano para cada categoria </t>
  </si>
  <si>
    <t xml:space="preserve">Entrega de troféu e certificado na empresa para duas categorias </t>
  </si>
  <si>
    <t xml:space="preserve">Pesquisa Quantitativa da marca e mais 2 concorrentes á escolha no total. Aberta por sexo, idade, escolaridade, classe social e regiaõ da grande Vitória </t>
  </si>
  <si>
    <t>Anúncio de 1 página em  revista impressa. Será impressa uma revista com matérias das empresas vencedoras e seus respectivos executivos. Serão disponibilizados espaços comerciais para que os anunciantes possam se manifestar em relação à conquista na pesquisa, através de anúncio publicitário e matérias de suas empresas. Tiragem 3 mil exemplares. PARA as duas categorias</t>
  </si>
  <si>
    <t xml:space="preserve">01 matéria na Página Especial Marcas Ícones com as duas categorias. Destaque na home do Folha Vitória por 1 diária. Compartilhamento na fanpage e IG do Folha Vitória | com as duas categorias </t>
  </si>
  <si>
    <t>Dalla Bernardina</t>
  </si>
  <si>
    <t xml:space="preserve">Golden Break com Gabriel Serafim ou  Aghata Avanza, material de 60" produzido na empresa pela equipe da TV Vitória com 6 exibições na grade: </t>
  </si>
  <si>
    <t>Pesquisa Quantitativa da marca</t>
  </si>
  <si>
    <t>Dalla Bernardina V2</t>
  </si>
  <si>
    <t xml:space="preserve">ÁGUA PEDRA AZUL </t>
  </si>
  <si>
    <t xml:space="preserve">Entrega de troféu na empresa </t>
  </si>
  <si>
    <t>CENTRAL DE AVIAMENTOS</t>
  </si>
  <si>
    <t xml:space="preserve">1 categoria </t>
  </si>
  <si>
    <t xml:space="preserve">Golden Break com Gabriel Serafim ou  Aghata Avanza, material de 60" produzido na empresa pela equipe da TV Vitória com 3 exibições na grade: </t>
  </si>
  <si>
    <t xml:space="preserve">Pesquisa Quantitativa da marca </t>
  </si>
  <si>
    <t xml:space="preserve">Grade com 10 inserções vt institucional  de 30" </t>
  </si>
  <si>
    <t xml:space="preserve">Garantia de cliques </t>
  </si>
  <si>
    <t xml:space="preserve">JOVEM PAN APROVEITAMENTO COMERCIAL TOTAL </t>
  </si>
  <si>
    <t xml:space="preserve">Spot de 15" rotativo 06h às 20h </t>
  </si>
  <si>
    <t>em 4 parcelas de 3.750,00 vencimentos 15/08 15/09 15/10 e 15/11</t>
  </si>
  <si>
    <t>CARTÃO DE TODOS</t>
  </si>
  <si>
    <t xml:space="preserve">Golden Break com Gabriel Serafim ou  Aghata Avanza, material de 60" produzido na empresa pela equipe da TV Vitória com 4 exibições na grade: </t>
  </si>
  <si>
    <t>DINIZ</t>
  </si>
  <si>
    <t>Marcas Ícones - Cota Ouro</t>
  </si>
  <si>
    <t>Período total : JUNHO A SETEMBRO DE 2021</t>
  </si>
  <si>
    <t xml:space="preserve">Golden Break com Gabriel Serafim, material de 60" produzido na empresa pela equipe da TV Vitória com 6 exibições na grade: </t>
  </si>
  <si>
    <t xml:space="preserve">Anúncio de 1/2 página em  revista impressa. Será impressa uma revista com matérias das empresas vencedoras e seus respectivos executivos. Serão disponibilizados espaços comerciais para que os anunciantes possam se manifestar em relação à conquista na pesquisa, através de anúncio publicitário e matérias de suas empresas. Tiragem 3 mil exemplares. </t>
  </si>
  <si>
    <t xml:space="preserve">Grade com 12 inserções vt institucional  de 30" </t>
  </si>
  <si>
    <t>COFRIL</t>
  </si>
  <si>
    <t xml:space="preserve">Golden Break com Gabriel Serafim ou  Aghata Avanza, material de 60" produzido na empresa pela equipe da TV Vitória com 10 exibições na grade: </t>
  </si>
  <si>
    <t xml:space="preserve">Grade com 50 inserções vt institucional  de 30" </t>
  </si>
  <si>
    <t xml:space="preserve">SINDICOMERCIÁRIOS </t>
  </si>
  <si>
    <t xml:space="preserve">Golden Break com Gabriel Serafim, material de 60" produzido na empresa pela equipe da TV Vitória com 2 exibições na grade: </t>
  </si>
  <si>
    <t xml:space="preserve">Merchans no BG </t>
  </si>
  <si>
    <t xml:space="preserve">Grade com 30 inserções vt institucional  de 15" </t>
  </si>
  <si>
    <t>0,00%</t>
  </si>
  <si>
    <t>VIVO 2021</t>
  </si>
  <si>
    <t>FARMÁCIA MÔNICA V1</t>
  </si>
  <si>
    <t>Cota Ganhador</t>
  </si>
  <si>
    <t xml:space="preserve">8 vt's de 15" no BG </t>
  </si>
  <si>
    <t>FARMÁCIA MÔNICA V2</t>
  </si>
  <si>
    <t xml:space="preserve">18 vt's de 15" no BG </t>
  </si>
  <si>
    <t>COLMÉIA V1</t>
  </si>
  <si>
    <t>COLMÉIA V2</t>
  </si>
  <si>
    <t>MULTIVIX</t>
  </si>
  <si>
    <t>Marcas Ícones - TERCEIRO LUGAR</t>
  </si>
  <si>
    <t>Golden Break com Gabriel Serafim, material de 60" produzido na empresa pela equipe da TV Vitória com 4 exibições na grade: COM CONTEÚDO DAS DUAS CATEGORIAS</t>
  </si>
  <si>
    <t>Uso de dois selos Marcas Ícones por 01 ano</t>
  </si>
  <si>
    <t xml:space="preserve">Grade com 08 inserções vt institucional  de 30" </t>
  </si>
  <si>
    <t xml:space="preserve">Garantia de cliques no FV </t>
  </si>
  <si>
    <t>CARONE</t>
  </si>
  <si>
    <t xml:space="preserve">Grade com 70 inserções vt institucional  de 30" </t>
  </si>
  <si>
    <t xml:space="preserve">Garantia de cliques em banners </t>
  </si>
  <si>
    <t>SHOPPING VV</t>
  </si>
  <si>
    <t>Marcas Ícones - Cota segundo lugar</t>
  </si>
  <si>
    <t xml:space="preserve">Grade com 15 inserções vt institucional  de 30" </t>
  </si>
  <si>
    <t>MERCADÃO</t>
  </si>
  <si>
    <t xml:space="preserve">Grade com 120 inserções vt institucional  de 30" </t>
  </si>
  <si>
    <t xml:space="preserve">KEROVOS </t>
  </si>
  <si>
    <t>Período: junho a setembro de 2021</t>
  </si>
  <si>
    <t>CAFÉ CAFUSO</t>
  </si>
  <si>
    <t xml:space="preserve">Golden Break com Gabriel Serafim, material de 60" produzido na empresa pela equipe da TV Vitória com 4 exibições na grade: </t>
  </si>
  <si>
    <t>Cliques exclusivo do cliente</t>
  </si>
  <si>
    <t>PORTO ALEGRE - Agência pro</t>
  </si>
  <si>
    <t xml:space="preserve">Cobertura evento Inauguração </t>
  </si>
  <si>
    <t xml:space="preserve">Golden Break com Aghata Avanza </t>
  </si>
  <si>
    <t>Período: JULHO 2021</t>
  </si>
  <si>
    <t xml:space="preserve">Golden Break com Gabriel Serafim ou  Aghata Avanza, material de 60" produzido na empresa pela equipe da TV Vitória com  exibições na grade: </t>
  </si>
  <si>
    <t xml:space="preserve">sub total </t>
  </si>
  <si>
    <t>CA</t>
  </si>
  <si>
    <t>JTVV</t>
  </si>
  <si>
    <t>Publi</t>
  </si>
  <si>
    <t xml:space="preserve">Banner </t>
  </si>
  <si>
    <t xml:space="preserve">MEGA MÓVEIS </t>
  </si>
  <si>
    <t>Merchandising 60" Cidade Alerta ES</t>
  </si>
  <si>
    <t xml:space="preserve">Cachê Spark </t>
  </si>
  <si>
    <t xml:space="preserve">SPARK </t>
  </si>
  <si>
    <t xml:space="preserve">Fernando Fully </t>
  </si>
  <si>
    <t>TV: 02 merchans de 60” com Fernando Fully.</t>
  </si>
  <si>
    <t>Spark_Digital influencer Fernando Fully: 10 | 01 Arraste pra Cima nos stories com links determinados pelo cliente | 01 IGVT seguindo temáticas dos stories, desenvolvimento na descrição do vídeo e compartilhamento no story | 01 Post no feed chamando para o IGVT e engajando a temática | 01 Carrossel abordando temas do quiz e dando respostas corretas.</t>
  </si>
  <si>
    <t>PORTO ALEGRE JP</t>
  </si>
  <si>
    <t xml:space="preserve">Rotativo 06h às 20h </t>
  </si>
  <si>
    <t>vinhetas de abertura morning show</t>
  </si>
  <si>
    <t xml:space="preserve">vinhetas encerramento morning show </t>
  </si>
  <si>
    <t xml:space="preserve">Deadline comercial patrocínio: 10 de março  </t>
  </si>
  <si>
    <t xml:space="preserve">Realização da pesquisa pelo Kantar 01 de fev a 10 de março </t>
  </si>
  <si>
    <t xml:space="preserve">Evento revelação dos Ganhadores dia 16 de março, terça feira </t>
  </si>
  <si>
    <t xml:space="preserve">Deadline cotas ganhadores: 05 de maio </t>
  </si>
  <si>
    <t xml:space="preserve">Evento premiação 11 de maio, quinta feira às 20h </t>
  </si>
  <si>
    <t xml:space="preserve">Programa Especial na TV Vitória dia 20 de maio, sábado as 14h </t>
  </si>
  <si>
    <t xml:space="preserve">APROVEITAMENTO COMERCIAL TOTAL </t>
  </si>
  <si>
    <t xml:space="preserve">EVENTO REVELAÇÃO DOS GANHADORES </t>
  </si>
  <si>
    <t xml:space="preserve">Total Negociado </t>
  </si>
  <si>
    <t xml:space="preserve">Marca do patrocinador aplicada na comunicação visual do evento </t>
  </si>
  <si>
    <t xml:space="preserve">Vídeo de 30" do patrocinador exibido durante o evento </t>
  </si>
  <si>
    <t xml:space="preserve">Possibilidade de ação no local - Custos por conta do cliente </t>
  </si>
  <si>
    <t xml:space="preserve">Entrevista com representante para compor Minuto Marcas Ícones - material de 60" com 3 exibições na grade da TV Vitória após evento </t>
  </si>
  <si>
    <t xml:space="preserve">Pesquisa aberta - escolha de 3 marcas </t>
  </si>
  <si>
    <t xml:space="preserve">EVENTO DE PREMIAÇÃO </t>
  </si>
  <si>
    <t>Entrevista com representante para compor o Programa Especial Marcas Ícones</t>
  </si>
  <si>
    <t xml:space="preserve">Mesa para 10 convidados </t>
  </si>
  <si>
    <t xml:space="preserve">Anúncio página dupla na Revista Impressa Marcas Ícones </t>
  </si>
  <si>
    <t>APROVEITAMENTO COMERCIAL TOTAL | TV VITÓRIA</t>
  </si>
  <si>
    <t xml:space="preserve">Grade com vt' de 30" , exclusivo do cliente </t>
  </si>
  <si>
    <t>MONTAR GRADE</t>
  </si>
  <si>
    <t xml:space="preserve">Assinatura de 5" nas vinhetas de abertura e encerramento do programa especial </t>
  </si>
  <si>
    <t xml:space="preserve">Assinatura de 5" nas chamadas que antecedem o programa especial </t>
  </si>
  <si>
    <t xml:space="preserve"> APROVEITAMENTO COMERCIAL TOTAL | FOLHA VITÓRIA</t>
  </si>
  <si>
    <t>Pacote de impressões  nos formatos superbanner, retângulo, vertical, large mobile na home e editorias com logo aplicada como patrocinador divulgando o projeto com link para Página especial Marcas Ícones 2023</t>
  </si>
  <si>
    <t>Garantia de Cliques no formatos superbanner, retângulo, vertical, large mobile do cliente na home e editorias do Folha Vitória</t>
  </si>
  <si>
    <t>Post patrocinado na coluna Resenhando ou Pedro Permuy, contando a história da marca e seus diferenciais com compartilhamento no IG da coluna</t>
  </si>
  <si>
    <t xml:space="preserve">TOTAL PROJETO </t>
  </si>
  <si>
    <t>Marcas Ícones   Cota Patrocínio</t>
  </si>
  <si>
    <t xml:space="preserve">Período: Fevereiro a Maio </t>
  </si>
  <si>
    <t>Tabela de Preços: Outubro/23</t>
  </si>
  <si>
    <t>Obs.: Toda entrega/valoração que consta nesta planilha foi elaborada direto pela emissora local, sendo assim, caso haja alguma questão/dúvida/alteração, a mesma deverá ser consultada. </t>
  </si>
  <si>
    <t>NÃO ALTERAR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</si>
</sst>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&quot;R$ &quot;* #,##0.00_-;&quot;-R$ &quot;* #,##0.00_-;_-&quot;R$ &quot;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sz val="12"/>
      <color rgb="FF000000"/>
      <name val="Calibri"/>
      <family val="2"/>
    </font>
    <font>
      <sz val="18"/>
      <color rgb="FFFFFFFF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1"/>
      <color rgb="FFFFFFFF"/>
      <name val="Calibri"/>
      <family val="2"/>
    </font>
    <font>
      <sz val="2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28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22B3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 readingOrder="1"/>
    </xf>
    <xf numFmtId="4" fontId="2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164" fontId="4" fillId="2" borderId="1" xfId="1" applyFont="1" applyFill="1" applyBorder="1" applyAlignment="1">
      <alignment horizontal="center" vertical="center" wrapText="1" readingOrder="1"/>
    </xf>
    <xf numFmtId="0" fontId="5" fillId="0" borderId="1" xfId="0" applyFont="1" applyBorder="1"/>
    <xf numFmtId="4" fontId="5" fillId="0" borderId="1" xfId="0" applyNumberFormat="1" applyFont="1" applyBorder="1"/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0" fontId="0" fillId="0" borderId="1" xfId="0" applyBorder="1"/>
    <xf numFmtId="0" fontId="6" fillId="3" borderId="1" xfId="0" applyFont="1" applyFill="1" applyBorder="1"/>
    <xf numFmtId="10" fontId="6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10" fontId="7" fillId="3" borderId="1" xfId="0" applyNumberFormat="1" applyFont="1" applyFill="1" applyBorder="1"/>
    <xf numFmtId="10" fontId="5" fillId="0" borderId="1" xfId="0" applyNumberFormat="1" applyFont="1" applyBorder="1"/>
    <xf numFmtId="4" fontId="3" fillId="2" borderId="1" xfId="1" applyNumberFormat="1" applyFont="1" applyFill="1" applyBorder="1" applyAlignment="1">
      <alignment horizontal="right" vertical="center" wrapText="1" readingOrder="1"/>
    </xf>
    <xf numFmtId="164" fontId="4" fillId="2" borderId="1" xfId="1" applyFont="1" applyFill="1" applyBorder="1" applyAlignment="1">
      <alignment horizontal="right" vertical="center" wrapText="1" readingOrder="1"/>
    </xf>
    <xf numFmtId="4" fontId="4" fillId="2" borderId="1" xfId="1" applyNumberFormat="1" applyFont="1" applyFill="1" applyBorder="1" applyAlignment="1">
      <alignment horizontal="right" vertical="center" wrapText="1" readingOrder="1"/>
    </xf>
    <xf numFmtId="0" fontId="5" fillId="0" borderId="0" xfId="0" applyFont="1"/>
    <xf numFmtId="10" fontId="5" fillId="0" borderId="0" xfId="0" applyNumberFormat="1" applyFont="1"/>
    <xf numFmtId="0" fontId="3" fillId="2" borderId="1" xfId="0" applyFont="1" applyFill="1" applyBorder="1" applyAlignment="1">
      <alignment horizontal="right" vertical="center" readingOrder="1"/>
    </xf>
    <xf numFmtId="0" fontId="2" fillId="2" borderId="1" xfId="0" applyFont="1" applyFill="1" applyBorder="1" applyAlignment="1">
      <alignment horizontal="left" vertical="center" wrapText="1" readingOrder="1"/>
    </xf>
    <xf numFmtId="4" fontId="15" fillId="3" borderId="1" xfId="0" applyNumberFormat="1" applyFont="1" applyFill="1" applyBorder="1"/>
    <xf numFmtId="10" fontId="15" fillId="3" borderId="1" xfId="0" applyNumberFormat="1" applyFont="1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4" fontId="4" fillId="2" borderId="1" xfId="1" applyNumberFormat="1" applyFont="1" applyFill="1" applyBorder="1" applyAlignment="1">
      <alignment horizontal="center" vertical="center" wrapText="1" readingOrder="1"/>
    </xf>
    <xf numFmtId="4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4" fontId="3" fillId="2" borderId="1" xfId="1" applyNumberFormat="1" applyFont="1" applyFill="1" applyBorder="1" applyAlignment="1">
      <alignment horizontal="center" vertical="center" wrapText="1" readingOrder="1"/>
    </xf>
    <xf numFmtId="0" fontId="3" fillId="8" borderId="1" xfId="0" applyFont="1" applyFill="1" applyBorder="1" applyAlignment="1">
      <alignment horizontal="left" vertical="center" wrapText="1" readingOrder="1"/>
    </xf>
    <xf numFmtId="0" fontId="3" fillId="8" borderId="1" xfId="0" applyFont="1" applyFill="1" applyBorder="1" applyAlignment="1">
      <alignment horizontal="left" vertical="center" readingOrder="1"/>
    </xf>
    <xf numFmtId="0" fontId="10" fillId="2" borderId="1" xfId="0" applyFont="1" applyFill="1" applyBorder="1" applyAlignment="1">
      <alignment horizontal="left" vertical="center" wrapText="1" readingOrder="1"/>
    </xf>
    <xf numFmtId="4" fontId="16" fillId="2" borderId="1" xfId="0" applyNumberFormat="1" applyFont="1" applyFill="1" applyBorder="1" applyAlignment="1">
      <alignment horizontal="center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0" fontId="3" fillId="9" borderId="1" xfId="0" applyFont="1" applyFill="1" applyBorder="1" applyAlignment="1">
      <alignment horizontal="left" vertical="center" wrapText="1" readingOrder="1"/>
    </xf>
    <xf numFmtId="4" fontId="3" fillId="9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right"/>
    </xf>
    <xf numFmtId="10" fontId="5" fillId="3" borderId="1" xfId="0" applyNumberFormat="1" applyFont="1" applyFill="1" applyBorder="1"/>
    <xf numFmtId="0" fontId="0" fillId="0" borderId="0" xfId="0" applyAlignment="1">
      <alignment wrapText="1"/>
    </xf>
    <xf numFmtId="10" fontId="5" fillId="3" borderId="1" xfId="0" applyNumberFormat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0" fontId="15" fillId="3" borderId="1" xfId="0" applyFont="1" applyFill="1" applyBorder="1" applyAlignment="1">
      <alignment horizontal="center"/>
    </xf>
    <xf numFmtId="4" fontId="17" fillId="3" borderId="1" xfId="1" applyNumberFormat="1" applyFont="1" applyFill="1" applyBorder="1" applyAlignment="1">
      <alignment horizontal="center" vertical="center" wrapText="1" readingOrder="1"/>
    </xf>
    <xf numFmtId="4" fontId="15" fillId="3" borderId="1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3" fillId="10" borderId="1" xfId="0" applyFont="1" applyFill="1" applyBorder="1" applyAlignment="1">
      <alignment horizontal="left" vertical="center" wrapText="1" readingOrder="1"/>
    </xf>
    <xf numFmtId="0" fontId="3" fillId="10" borderId="1" xfId="0" applyFont="1" applyFill="1" applyBorder="1" applyAlignment="1">
      <alignment horizontal="center" vertical="center" wrapText="1" readingOrder="1"/>
    </xf>
    <xf numFmtId="0" fontId="3" fillId="10" borderId="1" xfId="0" applyFont="1" applyFill="1" applyBorder="1" applyAlignment="1">
      <alignment horizontal="left" vertical="center" readingOrder="1"/>
    </xf>
    <xf numFmtId="4" fontId="3" fillId="10" borderId="1" xfId="1" applyNumberFormat="1" applyFont="1" applyFill="1" applyBorder="1" applyAlignment="1">
      <alignment horizontal="center" vertical="center" wrapText="1" readingOrder="1"/>
    </xf>
    <xf numFmtId="10" fontId="3" fillId="10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4" fontId="4" fillId="10" borderId="1" xfId="0" applyNumberFormat="1" applyFont="1" applyFill="1" applyBorder="1" applyAlignment="1">
      <alignment horizontal="center" vertical="center" wrapText="1" readingOrder="1"/>
    </xf>
    <xf numFmtId="4" fontId="3" fillId="10" borderId="1" xfId="0" applyNumberFormat="1" applyFont="1" applyFill="1" applyBorder="1" applyAlignment="1">
      <alignment horizontal="center" vertical="center" wrapText="1" readingOrder="1"/>
    </xf>
    <xf numFmtId="0" fontId="4" fillId="10" borderId="1" xfId="0" applyFont="1" applyFill="1" applyBorder="1" applyAlignment="1">
      <alignment horizontal="left" vertical="center" wrapText="1" readingOrder="1"/>
    </xf>
    <xf numFmtId="10" fontId="15" fillId="3" borderId="1" xfId="0" applyNumberFormat="1" applyFont="1" applyFill="1" applyBorder="1" applyAlignment="1">
      <alignment horizontal="center"/>
    </xf>
    <xf numFmtId="0" fontId="19" fillId="12" borderId="0" xfId="0" applyFont="1" applyFill="1"/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right"/>
    </xf>
    <xf numFmtId="0" fontId="14" fillId="3" borderId="0" xfId="0" applyFont="1" applyFill="1" applyAlignment="1">
      <alignment horizontal="center"/>
    </xf>
    <xf numFmtId="0" fontId="13" fillId="7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center" vertical="center" wrapText="1" readingOrder="1"/>
    </xf>
    <xf numFmtId="0" fontId="9" fillId="11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/>
    <xf numFmtId="165" fontId="21" fillId="0" borderId="0" xfId="0" applyNumberFormat="1" applyFont="1" applyAlignment="1"/>
    <xf numFmtId="0" fontId="0" fillId="0" borderId="0" xfId="0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708810</xdr:colOff>
      <xdr:row>20</xdr:row>
      <xdr:rowOff>191415</xdr:rowOff>
    </xdr:from>
    <xdr:to>
      <xdr:col>7</xdr:col>
      <xdr:colOff>730770</xdr:colOff>
      <xdr:row>20</xdr:row>
      <xdr:rowOff>204735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Tinta 1">
              <a:extLst>
                <a:ext uri="{FF2B5EF4-FFF2-40B4-BE49-F238E27FC236}">
                  <a16:creationId xmlns:a16="http://schemas.microsoft.com/office/drawing/2014/main" id="{6E5E4A57-F80C-B6C1-0051-367907940BEC}"/>
                </a:ext>
              </a:extLst>
            </xdr14:cNvPr>
            <xdr14:cNvContentPartPr/>
          </xdr14:nvContentPartPr>
          <xdr14:nvPr macro=""/>
          <xdr14:xfrm>
            <a:off x="11662560" y="5230140"/>
            <a:ext cx="21960" cy="1332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6E5E4A57-F80C-B6C1-0051-367907940BE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1653560" y="5221140"/>
              <a:ext cx="39600" cy="309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1-08T15:06:27.3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37 10773,'0'0'1072,"0"-3"-2304,27-9-977,7-10-2081</inkml:trace>
</inkml: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topLeftCell="A41" workbookViewId="0">
      <selection activeCell="B42" sqref="B42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18.28515625" customWidth="1"/>
    <col min="6" max="6" width="14.5703125" customWidth="1"/>
    <col min="7" max="7" width="17" customWidth="1"/>
    <col min="8" max="8" width="20" style="1" customWidth="1"/>
  </cols>
  <sheetData>
    <row r="2" spans="2:8" ht="33.75" x14ac:dyDescent="0.25">
      <c r="B2" s="68" t="s">
        <v>0</v>
      </c>
      <c r="C2" s="68"/>
      <c r="D2" s="68"/>
      <c r="E2" s="68"/>
      <c r="F2" s="68"/>
      <c r="G2" s="68"/>
      <c r="H2" s="68"/>
    </row>
    <row r="3" spans="2:8" ht="26.25" x14ac:dyDescent="0.4">
      <c r="B3" s="69" t="s">
        <v>1</v>
      </c>
      <c r="C3" s="69"/>
      <c r="D3" s="69"/>
      <c r="E3" s="69"/>
      <c r="F3" s="69"/>
      <c r="G3" s="69"/>
      <c r="H3" s="69"/>
    </row>
    <row r="4" spans="2:8" ht="23.25" x14ac:dyDescent="0.35">
      <c r="B4" s="70" t="s">
        <v>2</v>
      </c>
      <c r="C4" s="70"/>
      <c r="D4" s="70"/>
      <c r="E4" s="70"/>
      <c r="F4" s="70"/>
      <c r="G4" s="70"/>
      <c r="H4" s="70"/>
    </row>
    <row r="5" spans="2:8" ht="18.75" x14ac:dyDescent="0.3">
      <c r="B5" s="71" t="s">
        <v>3</v>
      </c>
      <c r="C5" s="71"/>
      <c r="D5" s="71"/>
      <c r="E5" s="71"/>
      <c r="F5" s="71"/>
      <c r="G5" s="71"/>
      <c r="H5" s="71"/>
    </row>
    <row r="6" spans="2:8" ht="30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2:8" ht="30" x14ac:dyDescent="0.25">
      <c r="B7" s="12" t="s">
        <v>11</v>
      </c>
      <c r="C7" s="6"/>
      <c r="D7" s="21"/>
      <c r="E7" s="21"/>
      <c r="F7" s="47"/>
      <c r="G7" s="21"/>
      <c r="H7" s="21"/>
    </row>
    <row r="8" spans="2:8" x14ac:dyDescent="0.25">
      <c r="B8" s="48" t="s">
        <v>12</v>
      </c>
      <c r="C8" s="6">
        <v>1</v>
      </c>
      <c r="D8" s="21">
        <v>2556</v>
      </c>
      <c r="E8" s="21">
        <f t="shared" ref="E8:E11" si="0">C8*D8</f>
        <v>2556</v>
      </c>
      <c r="F8" s="47">
        <v>0.64400000000000002</v>
      </c>
      <c r="G8" s="21">
        <f t="shared" ref="G8:G11" si="1">E8-(E8*F8)</f>
        <v>909.93599999999992</v>
      </c>
      <c r="H8" s="21">
        <f t="shared" ref="H8:H11" si="2">G8*0.8</f>
        <v>727.94880000000001</v>
      </c>
    </row>
    <row r="9" spans="2:8" x14ac:dyDescent="0.25">
      <c r="B9" s="48" t="s">
        <v>13</v>
      </c>
      <c r="C9" s="6">
        <v>2</v>
      </c>
      <c r="D9" s="21">
        <v>5485</v>
      </c>
      <c r="E9" s="21">
        <f t="shared" ref="E9" si="3">C9*D9</f>
        <v>10970</v>
      </c>
      <c r="F9" s="47">
        <v>0.64400000000000002</v>
      </c>
      <c r="G9" s="21">
        <f t="shared" ref="G9" si="4">E9-(E9*F9)</f>
        <v>3905.3199999999997</v>
      </c>
      <c r="H9" s="21">
        <f t="shared" si="2"/>
        <v>3124.2559999999999</v>
      </c>
    </row>
    <row r="10" spans="2:8" x14ac:dyDescent="0.25">
      <c r="B10" s="48" t="s">
        <v>14</v>
      </c>
      <c r="C10" s="6">
        <v>2</v>
      </c>
      <c r="D10" s="21">
        <v>21534</v>
      </c>
      <c r="E10" s="21">
        <f t="shared" si="0"/>
        <v>43068</v>
      </c>
      <c r="F10" s="47">
        <v>0.64400000000000002</v>
      </c>
      <c r="G10" s="21">
        <f t="shared" si="1"/>
        <v>15332.207999999999</v>
      </c>
      <c r="H10" s="21">
        <f t="shared" si="2"/>
        <v>12265.7664</v>
      </c>
    </row>
    <row r="11" spans="2:8" x14ac:dyDescent="0.25">
      <c r="B11" s="48" t="s">
        <v>15</v>
      </c>
      <c r="C11" s="6">
        <v>3</v>
      </c>
      <c r="D11" s="21">
        <v>17906</v>
      </c>
      <c r="E11" s="21">
        <f t="shared" si="0"/>
        <v>53718</v>
      </c>
      <c r="F11" s="47">
        <v>0.64400000000000002</v>
      </c>
      <c r="G11" s="21">
        <f t="shared" si="1"/>
        <v>19123.608</v>
      </c>
      <c r="H11" s="21">
        <f t="shared" si="2"/>
        <v>15298.886400000001</v>
      </c>
    </row>
    <row r="12" spans="2:8" ht="75" x14ac:dyDescent="0.25">
      <c r="B12" s="12" t="s">
        <v>16</v>
      </c>
      <c r="C12" s="6">
        <v>1</v>
      </c>
      <c r="D12" s="21">
        <v>1200</v>
      </c>
      <c r="E12" s="21">
        <f>C12*D12</f>
        <v>1200</v>
      </c>
      <c r="F12" s="47">
        <v>0.64400000000000002</v>
      </c>
      <c r="G12" s="21">
        <f>E12-(E12*F12)</f>
        <v>427.19999999999993</v>
      </c>
      <c r="H12" s="21">
        <f>G12*0.8</f>
        <v>341.76</v>
      </c>
    </row>
    <row r="13" spans="2:8" x14ac:dyDescent="0.25">
      <c r="B13" s="5" t="s">
        <v>17</v>
      </c>
      <c r="C13" s="6">
        <v>3</v>
      </c>
      <c r="D13" s="21">
        <v>10970</v>
      </c>
      <c r="E13" s="21">
        <f>C13*D13</f>
        <v>32910</v>
      </c>
      <c r="F13" s="47">
        <v>0.64400000000000002</v>
      </c>
      <c r="G13" s="21">
        <f>E13-(E13*F13)</f>
        <v>11715.96</v>
      </c>
      <c r="H13" s="21">
        <f>G13*0.8</f>
        <v>9372.768</v>
      </c>
    </row>
    <row r="14" spans="2:8" x14ac:dyDescent="0.25">
      <c r="B14" s="5" t="s">
        <v>18</v>
      </c>
      <c r="C14" s="65" t="s">
        <v>19</v>
      </c>
      <c r="D14" s="66"/>
      <c r="E14" s="66"/>
      <c r="F14" s="66"/>
      <c r="G14" s="66"/>
      <c r="H14" s="67"/>
    </row>
    <row r="15" spans="2:8" x14ac:dyDescent="0.25">
      <c r="B15" s="5" t="s">
        <v>20</v>
      </c>
      <c r="C15" s="65" t="s">
        <v>19</v>
      </c>
      <c r="D15" s="66"/>
      <c r="E15" s="66"/>
      <c r="F15" s="66"/>
      <c r="G15" s="66"/>
      <c r="H15" s="67"/>
    </row>
    <row r="16" spans="2:8" x14ac:dyDescent="0.25">
      <c r="B16" s="5" t="s">
        <v>21</v>
      </c>
      <c r="C16" s="65" t="s">
        <v>19</v>
      </c>
      <c r="D16" s="66"/>
      <c r="E16" s="66"/>
      <c r="F16" s="66"/>
      <c r="G16" s="66"/>
      <c r="H16" s="67"/>
    </row>
    <row r="17" spans="2:8" ht="30" x14ac:dyDescent="0.25">
      <c r="B17" s="12" t="s">
        <v>22</v>
      </c>
      <c r="C17" s="65" t="s">
        <v>19</v>
      </c>
      <c r="D17" s="66"/>
      <c r="E17" s="66"/>
      <c r="F17" s="66"/>
      <c r="G17" s="66"/>
      <c r="H17" s="67"/>
    </row>
    <row r="18" spans="2:8" ht="18.75" x14ac:dyDescent="0.25">
      <c r="B18" s="7" t="s">
        <v>23</v>
      </c>
      <c r="C18" s="8">
        <f>SUM(C7:C17)</f>
        <v>12</v>
      </c>
      <c r="D18" s="22"/>
      <c r="E18" s="32">
        <f>SUM(E8:E13)</f>
        <v>144422</v>
      </c>
      <c r="F18" s="9"/>
      <c r="G18" s="32">
        <f>SUM(G8:G13)</f>
        <v>51414.231999999996</v>
      </c>
      <c r="H18" s="32">
        <f>SUM(H7:H17)</f>
        <v>41131.385600000001</v>
      </c>
    </row>
    <row r="20" spans="2:8" ht="18.75" x14ac:dyDescent="0.3">
      <c r="B20" s="72" t="s">
        <v>24</v>
      </c>
      <c r="C20" s="72"/>
      <c r="D20" s="72"/>
      <c r="E20" s="72"/>
      <c r="F20" s="72"/>
      <c r="G20" s="72"/>
      <c r="H20" s="72"/>
    </row>
    <row r="21" spans="2:8" ht="30" x14ac:dyDescent="0.25">
      <c r="B21" s="3" t="s">
        <v>4</v>
      </c>
      <c r="C21" s="3" t="s">
        <v>5</v>
      </c>
      <c r="D21" s="3" t="s">
        <v>6</v>
      </c>
      <c r="E21" s="3" t="s">
        <v>7</v>
      </c>
      <c r="F21" s="3" t="s">
        <v>8</v>
      </c>
      <c r="G21" s="3" t="s">
        <v>9</v>
      </c>
      <c r="H21" s="4" t="s">
        <v>10</v>
      </c>
    </row>
    <row r="22" spans="2:8" ht="30" x14ac:dyDescent="0.25">
      <c r="B22" s="12" t="s">
        <v>25</v>
      </c>
      <c r="C22" s="65" t="s">
        <v>19</v>
      </c>
      <c r="D22" s="66"/>
      <c r="E22" s="66"/>
      <c r="F22" s="66"/>
      <c r="G22" s="66"/>
      <c r="H22" s="67"/>
    </row>
    <row r="23" spans="2:8" ht="30" x14ac:dyDescent="0.25">
      <c r="B23" s="12" t="s">
        <v>26</v>
      </c>
      <c r="C23" s="6">
        <v>150</v>
      </c>
      <c r="D23" s="6">
        <v>74.5</v>
      </c>
      <c r="E23" s="21">
        <f>C23*D23</f>
        <v>11175</v>
      </c>
      <c r="F23" s="47">
        <v>0.64400000000000002</v>
      </c>
      <c r="G23" s="21">
        <f>E23-(E23*F23)</f>
        <v>3978.3</v>
      </c>
      <c r="H23" s="13">
        <f>G23*0.8</f>
        <v>3182.6400000000003</v>
      </c>
    </row>
    <row r="24" spans="2:8" x14ac:dyDescent="0.25">
      <c r="B24" s="12" t="s">
        <v>27</v>
      </c>
      <c r="C24" s="65" t="s">
        <v>19</v>
      </c>
      <c r="D24" s="66"/>
      <c r="E24" s="66"/>
      <c r="F24" s="66"/>
      <c r="G24" s="66"/>
      <c r="H24" s="67"/>
    </row>
    <row r="25" spans="2:8" ht="18.75" x14ac:dyDescent="0.25">
      <c r="B25" s="7" t="s">
        <v>23</v>
      </c>
      <c r="C25" s="8">
        <f>SUM(C22:C23)</f>
        <v>150</v>
      </c>
      <c r="D25" s="9"/>
      <c r="E25" s="32">
        <f>E23</f>
        <v>11175</v>
      </c>
      <c r="F25" s="9"/>
      <c r="G25" s="32">
        <f>G23</f>
        <v>3978.3</v>
      </c>
      <c r="H25" s="32">
        <f>SUM(H22:H23)</f>
        <v>3182.6400000000003</v>
      </c>
    </row>
    <row r="26" spans="2:8" x14ac:dyDescent="0.25">
      <c r="H26"/>
    </row>
    <row r="27" spans="2:8" ht="18.75" x14ac:dyDescent="0.3">
      <c r="B27" s="52" t="s">
        <v>28</v>
      </c>
      <c r="C27" s="52"/>
      <c r="D27" s="52"/>
      <c r="E27" s="52"/>
      <c r="F27" s="52"/>
      <c r="G27" s="52"/>
      <c r="H27" s="52"/>
    </row>
    <row r="28" spans="2:8" ht="30" x14ac:dyDescent="0.25">
      <c r="B28" s="3" t="s">
        <v>4</v>
      </c>
      <c r="C28" s="3" t="s">
        <v>5</v>
      </c>
      <c r="D28" s="3" t="s">
        <v>6</v>
      </c>
      <c r="E28" s="3" t="s">
        <v>7</v>
      </c>
      <c r="F28" s="3" t="s">
        <v>8</v>
      </c>
      <c r="G28" s="3" t="s">
        <v>9</v>
      </c>
      <c r="H28" s="4" t="s">
        <v>10</v>
      </c>
    </row>
    <row r="29" spans="2:8" x14ac:dyDescent="0.25">
      <c r="B29" s="12" t="s">
        <v>29</v>
      </c>
      <c r="C29" s="6">
        <v>10</v>
      </c>
      <c r="D29" s="13">
        <v>215</v>
      </c>
      <c r="E29" s="13">
        <f>C29*D29</f>
        <v>2150</v>
      </c>
      <c r="F29" s="47">
        <v>0.64400000000000002</v>
      </c>
      <c r="G29" s="13">
        <f>E29-(E29*F29)</f>
        <v>765.39999999999986</v>
      </c>
      <c r="H29" s="13">
        <f>G29*0.8</f>
        <v>612.31999999999994</v>
      </c>
    </row>
    <row r="30" spans="2:8" ht="30" x14ac:dyDescent="0.25">
      <c r="B30" s="12" t="s">
        <v>30</v>
      </c>
      <c r="C30" s="65" t="s">
        <v>19</v>
      </c>
      <c r="D30" s="66"/>
      <c r="E30" s="66"/>
      <c r="F30" s="66"/>
      <c r="G30" s="66"/>
      <c r="H30" s="67"/>
    </row>
    <row r="31" spans="2:8" ht="18.75" x14ac:dyDescent="0.25">
      <c r="B31" s="7" t="s">
        <v>23</v>
      </c>
      <c r="C31" s="8">
        <f>SUM(C29:C29)</f>
        <v>10</v>
      </c>
      <c r="D31" s="9"/>
      <c r="E31" s="32">
        <f>E29</f>
        <v>2150</v>
      </c>
      <c r="F31" s="9"/>
      <c r="G31" s="32">
        <f>G29</f>
        <v>765.39999999999986</v>
      </c>
      <c r="H31" s="32">
        <f>SUM(H29:H29)</f>
        <v>612.31999999999994</v>
      </c>
    </row>
    <row r="32" spans="2:8" ht="18.75" x14ac:dyDescent="0.3">
      <c r="B32" s="24"/>
      <c r="C32" s="24"/>
      <c r="D32" s="24"/>
      <c r="E32" s="24"/>
      <c r="F32" s="24"/>
      <c r="G32" s="24"/>
      <c r="H32" s="25"/>
    </row>
    <row r="33" spans="2:8" ht="18.75" x14ac:dyDescent="0.3">
      <c r="B33" s="52" t="s">
        <v>31</v>
      </c>
      <c r="C33" s="52"/>
      <c r="D33" s="52"/>
      <c r="E33" s="52"/>
      <c r="F33" s="52"/>
      <c r="G33" s="52"/>
      <c r="H33" s="52"/>
    </row>
    <row r="34" spans="2:8" ht="30" x14ac:dyDescent="0.25"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4" t="s">
        <v>10</v>
      </c>
    </row>
    <row r="35" spans="2:8" x14ac:dyDescent="0.25">
      <c r="B35" s="12" t="s">
        <v>32</v>
      </c>
      <c r="C35" s="6">
        <v>10</v>
      </c>
      <c r="D35" s="13">
        <v>135</v>
      </c>
      <c r="E35" s="13">
        <f>C35*D35</f>
        <v>1350</v>
      </c>
      <c r="F35" s="47">
        <v>0.64400000000000002</v>
      </c>
      <c r="G35" s="13">
        <f>E35-(E35*F35)</f>
        <v>480.6</v>
      </c>
      <c r="H35" s="13">
        <f>G35*0.8</f>
        <v>384.48</v>
      </c>
    </row>
    <row r="36" spans="2:8" ht="18.75" x14ac:dyDescent="0.25">
      <c r="B36" s="7" t="s">
        <v>23</v>
      </c>
      <c r="C36" s="8">
        <f>SUM(C35:C35)</f>
        <v>10</v>
      </c>
      <c r="D36" s="9"/>
      <c r="E36" s="32">
        <f>SUM(E35)</f>
        <v>1350</v>
      </c>
      <c r="F36" s="9"/>
      <c r="G36" s="32">
        <f>SUM(G35)</f>
        <v>480.6</v>
      </c>
      <c r="H36" s="32">
        <f>SUM(H35:H35)</f>
        <v>384.48</v>
      </c>
    </row>
    <row r="37" spans="2:8" x14ac:dyDescent="0.25">
      <c r="H37"/>
    </row>
    <row r="38" spans="2:8" ht="21" x14ac:dyDescent="0.35">
      <c r="B38" s="49" t="s">
        <v>33</v>
      </c>
      <c r="C38" s="49">
        <f>C18+C25+C31+C36</f>
        <v>182</v>
      </c>
      <c r="D38" s="49"/>
      <c r="E38" s="50">
        <f>E18+E25+E31+E36</f>
        <v>159097</v>
      </c>
      <c r="F38" s="49"/>
      <c r="G38" s="51">
        <f>G18+G25+G31+G36</f>
        <v>56638.531999999999</v>
      </c>
      <c r="H38" s="51">
        <f>H18+H25+H31+H36</f>
        <v>45310.825600000004</v>
      </c>
    </row>
    <row r="42" spans="2:8" ht="33.75" x14ac:dyDescent="0.25">
      <c r="B42" s="68" t="s">
        <v>0</v>
      </c>
      <c r="C42" s="68"/>
      <c r="D42" s="68"/>
      <c r="E42" s="68"/>
      <c r="F42" s="68"/>
      <c r="G42" s="68"/>
      <c r="H42" s="68"/>
    </row>
    <row r="43" spans="2:8" ht="26.25" x14ac:dyDescent="0.4">
      <c r="B43" s="69" t="s">
        <v>1</v>
      </c>
      <c r="C43" s="69"/>
      <c r="D43" s="69"/>
      <c r="E43" s="69"/>
      <c r="F43" s="69"/>
      <c r="G43" s="69"/>
      <c r="H43" s="69"/>
    </row>
    <row r="44" spans="2:8" ht="23.25" x14ac:dyDescent="0.35">
      <c r="B44" s="70" t="s">
        <v>2</v>
      </c>
      <c r="C44" s="70"/>
      <c r="D44" s="70"/>
      <c r="E44" s="70"/>
      <c r="F44" s="70"/>
      <c r="G44" s="70"/>
      <c r="H44" s="70"/>
    </row>
    <row r="45" spans="2:8" ht="18.75" x14ac:dyDescent="0.3">
      <c r="B45" s="71" t="s">
        <v>3</v>
      </c>
      <c r="C45" s="71"/>
      <c r="D45" s="71"/>
      <c r="E45" s="71"/>
      <c r="F45" s="71"/>
      <c r="G45" s="71"/>
      <c r="H45" s="71"/>
    </row>
    <row r="46" spans="2:8" ht="30" x14ac:dyDescent="0.25">
      <c r="B46" s="3" t="s">
        <v>4</v>
      </c>
      <c r="C46" s="3" t="s">
        <v>5</v>
      </c>
      <c r="D46" s="3" t="s">
        <v>6</v>
      </c>
      <c r="E46" s="3" t="s">
        <v>7</v>
      </c>
      <c r="F46" s="3" t="s">
        <v>8</v>
      </c>
      <c r="G46" s="3" t="s">
        <v>9</v>
      </c>
      <c r="H46" s="4" t="s">
        <v>10</v>
      </c>
    </row>
    <row r="47" spans="2:8" ht="30" x14ac:dyDescent="0.25">
      <c r="B47" s="12" t="s">
        <v>34</v>
      </c>
      <c r="C47" s="6"/>
      <c r="D47" s="21"/>
      <c r="E47" s="21"/>
      <c r="F47" s="47"/>
      <c r="G47" s="21"/>
      <c r="H47" s="21"/>
    </row>
    <row r="48" spans="2:8" x14ac:dyDescent="0.25">
      <c r="B48" s="48" t="s">
        <v>13</v>
      </c>
      <c r="C48" s="6">
        <v>2</v>
      </c>
      <c r="D48" s="21">
        <v>5485</v>
      </c>
      <c r="E48" s="21">
        <f t="shared" ref="E48:E51" si="5">C48*D48</f>
        <v>10970</v>
      </c>
      <c r="F48" s="47">
        <v>0.6</v>
      </c>
      <c r="G48" s="21">
        <f t="shared" ref="G48:G51" si="6">E48-(E48*F48)</f>
        <v>4388</v>
      </c>
      <c r="H48" s="21">
        <f t="shared" ref="H48:H51" si="7">G48*0.8</f>
        <v>3510.4</v>
      </c>
    </row>
    <row r="49" spans="2:8" x14ac:dyDescent="0.25">
      <c r="B49" s="48" t="s">
        <v>35</v>
      </c>
      <c r="C49" s="6">
        <v>1</v>
      </c>
      <c r="D49" s="21">
        <v>4476</v>
      </c>
      <c r="E49" s="21">
        <f t="shared" ref="E49" si="8">C49*D49</f>
        <v>4476</v>
      </c>
      <c r="F49" s="47">
        <v>0.6</v>
      </c>
      <c r="G49" s="21">
        <f t="shared" ref="G49" si="9">E49-(E49*F49)</f>
        <v>1790.4</v>
      </c>
      <c r="H49" s="21">
        <f t="shared" ref="H49" si="10">G49*0.8</f>
        <v>1432.3200000000002</v>
      </c>
    </row>
    <row r="50" spans="2:8" x14ac:dyDescent="0.25">
      <c r="B50" s="48" t="s">
        <v>36</v>
      </c>
      <c r="C50" s="6">
        <v>1</v>
      </c>
      <c r="D50" s="21">
        <v>11713</v>
      </c>
      <c r="E50" s="21">
        <f t="shared" ref="E50" si="11">C50*D50</f>
        <v>11713</v>
      </c>
      <c r="F50" s="47">
        <v>0.6</v>
      </c>
      <c r="G50" s="21">
        <f t="shared" ref="G50" si="12">E50-(E50*F50)</f>
        <v>4685.2</v>
      </c>
      <c r="H50" s="21">
        <f t="shared" ref="H50" si="13">G50*0.8</f>
        <v>3748.16</v>
      </c>
    </row>
    <row r="51" spans="2:8" x14ac:dyDescent="0.25">
      <c r="B51" s="48" t="s">
        <v>37</v>
      </c>
      <c r="C51" s="6">
        <v>1</v>
      </c>
      <c r="D51" s="21">
        <v>8473</v>
      </c>
      <c r="E51" s="21">
        <f t="shared" si="5"/>
        <v>8473</v>
      </c>
      <c r="F51" s="47">
        <v>0.6</v>
      </c>
      <c r="G51" s="21">
        <f t="shared" si="6"/>
        <v>3389.2</v>
      </c>
      <c r="H51" s="21">
        <f t="shared" si="7"/>
        <v>2711.36</v>
      </c>
    </row>
    <row r="52" spans="2:8" ht="75" x14ac:dyDescent="0.25">
      <c r="B52" s="12" t="s">
        <v>16</v>
      </c>
      <c r="C52" s="6">
        <v>1</v>
      </c>
      <c r="D52" s="21">
        <v>1200</v>
      </c>
      <c r="E52" s="21">
        <f>C52*D52</f>
        <v>1200</v>
      </c>
      <c r="F52" s="47">
        <v>0.6</v>
      </c>
      <c r="G52" s="21">
        <f>E52-(E52*F52)</f>
        <v>480</v>
      </c>
      <c r="H52" s="21">
        <f>G52*0.8</f>
        <v>384</v>
      </c>
    </row>
    <row r="53" spans="2:8" x14ac:dyDescent="0.25">
      <c r="B53" s="5" t="s">
        <v>18</v>
      </c>
      <c r="C53" s="65" t="s">
        <v>19</v>
      </c>
      <c r="D53" s="66"/>
      <c r="E53" s="66"/>
      <c r="F53" s="66"/>
      <c r="G53" s="66"/>
      <c r="H53" s="67"/>
    </row>
    <row r="54" spans="2:8" x14ac:dyDescent="0.25">
      <c r="B54" s="5" t="s">
        <v>20</v>
      </c>
      <c r="C54" s="65" t="s">
        <v>19</v>
      </c>
      <c r="D54" s="66"/>
      <c r="E54" s="66"/>
      <c r="F54" s="66"/>
      <c r="G54" s="66"/>
      <c r="H54" s="67"/>
    </row>
    <row r="55" spans="2:8" x14ac:dyDescent="0.25">
      <c r="B55" s="5" t="s">
        <v>21</v>
      </c>
      <c r="C55" s="65" t="s">
        <v>19</v>
      </c>
      <c r="D55" s="66"/>
      <c r="E55" s="66"/>
      <c r="F55" s="66"/>
      <c r="G55" s="66"/>
      <c r="H55" s="67"/>
    </row>
    <row r="56" spans="2:8" ht="30" x14ac:dyDescent="0.25">
      <c r="B56" s="12" t="s">
        <v>38</v>
      </c>
      <c r="C56" s="65" t="s">
        <v>19</v>
      </c>
      <c r="D56" s="66"/>
      <c r="E56" s="66"/>
      <c r="F56" s="66"/>
      <c r="G56" s="66"/>
      <c r="H56" s="67"/>
    </row>
    <row r="57" spans="2:8" ht="18.75" x14ac:dyDescent="0.25">
      <c r="B57" s="7" t="s">
        <v>23</v>
      </c>
      <c r="C57" s="8">
        <f>SUM(C47:C56)</f>
        <v>6</v>
      </c>
      <c r="D57" s="22"/>
      <c r="E57" s="32">
        <f>SUM(E48:E52)</f>
        <v>36832</v>
      </c>
      <c r="F57" s="9"/>
      <c r="G57" s="32">
        <f>SUM(G48:G52)</f>
        <v>14732.8</v>
      </c>
      <c r="H57" s="32">
        <f>SUM(H47:H56)</f>
        <v>11786.240000000002</v>
      </c>
    </row>
    <row r="59" spans="2:8" ht="18.75" x14ac:dyDescent="0.3">
      <c r="B59" s="72" t="s">
        <v>24</v>
      </c>
      <c r="C59" s="72"/>
      <c r="D59" s="72"/>
      <c r="E59" s="72"/>
      <c r="F59" s="72"/>
      <c r="G59" s="72"/>
      <c r="H59" s="72"/>
    </row>
    <row r="60" spans="2:8" ht="30" x14ac:dyDescent="0.25">
      <c r="B60" s="3" t="s">
        <v>4</v>
      </c>
      <c r="C60" s="3" t="s">
        <v>5</v>
      </c>
      <c r="D60" s="3" t="s">
        <v>6</v>
      </c>
      <c r="E60" s="3" t="s">
        <v>7</v>
      </c>
      <c r="F60" s="3" t="s">
        <v>8</v>
      </c>
      <c r="G60" s="3" t="s">
        <v>9</v>
      </c>
      <c r="H60" s="4" t="s">
        <v>10</v>
      </c>
    </row>
    <row r="61" spans="2:8" ht="30" x14ac:dyDescent="0.25">
      <c r="B61" s="12" t="s">
        <v>25</v>
      </c>
      <c r="C61" s="65" t="s">
        <v>19</v>
      </c>
      <c r="D61" s="66"/>
      <c r="E61" s="66"/>
      <c r="F61" s="66"/>
      <c r="G61" s="66"/>
      <c r="H61" s="67"/>
    </row>
    <row r="62" spans="2:8" ht="30" x14ac:dyDescent="0.25">
      <c r="B62" s="12" t="s">
        <v>26</v>
      </c>
      <c r="C62" s="6">
        <v>150</v>
      </c>
      <c r="D62" s="6">
        <v>74.5</v>
      </c>
      <c r="E62" s="21">
        <f>C62*D62</f>
        <v>11175</v>
      </c>
      <c r="F62" s="47">
        <v>0.6</v>
      </c>
      <c r="G62" s="21">
        <f>E62-(E62*F62)</f>
        <v>4470</v>
      </c>
      <c r="H62" s="13">
        <f>G62*0.8</f>
        <v>3576</v>
      </c>
    </row>
    <row r="63" spans="2:8" x14ac:dyDescent="0.25">
      <c r="B63" s="12" t="s">
        <v>27</v>
      </c>
      <c r="C63" s="65" t="s">
        <v>19</v>
      </c>
      <c r="D63" s="66"/>
      <c r="E63" s="66"/>
      <c r="F63" s="66"/>
      <c r="G63" s="66"/>
      <c r="H63" s="67"/>
    </row>
    <row r="64" spans="2:8" ht="18.75" x14ac:dyDescent="0.25">
      <c r="B64" s="7" t="s">
        <v>23</v>
      </c>
      <c r="C64" s="8">
        <f>SUM(C61:C62)</f>
        <v>150</v>
      </c>
      <c r="D64" s="9"/>
      <c r="E64" s="32">
        <f>E62</f>
        <v>11175</v>
      </c>
      <c r="F64" s="9"/>
      <c r="G64" s="32">
        <f>G62</f>
        <v>4470</v>
      </c>
      <c r="H64" s="32">
        <f>SUM(H61:H62)</f>
        <v>3576</v>
      </c>
    </row>
    <row r="65" spans="2:8" x14ac:dyDescent="0.25">
      <c r="H65"/>
    </row>
    <row r="66" spans="2:8" x14ac:dyDescent="0.25">
      <c r="H66"/>
    </row>
    <row r="67" spans="2:8" ht="21" x14ac:dyDescent="0.35">
      <c r="B67" s="49" t="s">
        <v>33</v>
      </c>
      <c r="C67" s="49">
        <f>C57+C64</f>
        <v>156</v>
      </c>
      <c r="D67" s="49"/>
      <c r="E67" s="50">
        <f>E57+E64</f>
        <v>48007</v>
      </c>
      <c r="F67" s="49"/>
      <c r="G67" s="51">
        <f>G57+G64</f>
        <v>19202.8</v>
      </c>
      <c r="H67" s="51">
        <f>H57+H64</f>
        <v>15362.240000000002</v>
      </c>
    </row>
  </sheetData>
  <mergeCells count="23">
    <mergeCell ref="C63:H63"/>
    <mergeCell ref="C54:H54"/>
    <mergeCell ref="C55:H55"/>
    <mergeCell ref="C56:H56"/>
    <mergeCell ref="B59:H59"/>
    <mergeCell ref="C61:H61"/>
    <mergeCell ref="B42:H42"/>
    <mergeCell ref="B43:H43"/>
    <mergeCell ref="B44:H44"/>
    <mergeCell ref="B45:H45"/>
    <mergeCell ref="C53:H53"/>
    <mergeCell ref="C24:H24"/>
    <mergeCell ref="C22:H22"/>
    <mergeCell ref="C30:H30"/>
    <mergeCell ref="B2:H2"/>
    <mergeCell ref="B3:H3"/>
    <mergeCell ref="B4:H4"/>
    <mergeCell ref="B5:H5"/>
    <mergeCell ref="B20:H20"/>
    <mergeCell ref="C15:H15"/>
    <mergeCell ref="C16:H16"/>
    <mergeCell ref="C17:H17"/>
    <mergeCell ref="C14:H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workbookViewId="0">
      <selection activeCell="D12" sqref="D12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86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E29</f>
        <v>10000</v>
      </c>
      <c r="J7" s="12" t="s">
        <v>44</v>
      </c>
      <c r="K7" s="13">
        <f>E29</f>
        <v>10000</v>
      </c>
    </row>
    <row r="8" spans="2:11" ht="30" x14ac:dyDescent="0.25">
      <c r="B8" s="12" t="s">
        <v>87</v>
      </c>
      <c r="C8" s="6">
        <v>4</v>
      </c>
      <c r="D8" s="21">
        <v>10000</v>
      </c>
      <c r="E8" s="21">
        <f t="shared" ref="E8:E12" si="0">C8*D8</f>
        <v>40000</v>
      </c>
      <c r="G8" s="12" t="s">
        <v>45</v>
      </c>
      <c r="H8" s="13">
        <f>H7*20%</f>
        <v>2000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1000</v>
      </c>
      <c r="J9" s="12" t="s">
        <v>46</v>
      </c>
      <c r="K9" s="13">
        <f>K7*10%</f>
        <v>1000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400</v>
      </c>
      <c r="J10" s="12" t="s">
        <v>48</v>
      </c>
      <c r="K10" s="13">
        <f>K7*4%</f>
        <v>400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/>
      <c r="C13" s="6"/>
      <c r="D13" s="21"/>
      <c r="E13" s="21"/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5100</v>
      </c>
      <c r="J14" s="7" t="s">
        <v>51</v>
      </c>
      <c r="K14" s="14">
        <f>K7-(K8+K9+K10+K11+K12)</f>
        <v>7100</v>
      </c>
    </row>
    <row r="15" spans="2:11" ht="18.75" x14ac:dyDescent="0.25">
      <c r="B15" s="7" t="s">
        <v>23</v>
      </c>
      <c r="C15" s="8">
        <f>SUM(C8:C14)</f>
        <v>8</v>
      </c>
      <c r="D15" s="22"/>
      <c r="E15" s="23">
        <f>SUM(E8:E14)</f>
        <v>41000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8000</v>
      </c>
      <c r="G16" s="16" t="s">
        <v>53</v>
      </c>
      <c r="H16" s="17">
        <f>H14/H7</f>
        <v>0.51</v>
      </c>
      <c r="J16" s="16" t="s">
        <v>53</v>
      </c>
      <c r="K16" s="17">
        <f>K14/K7</f>
        <v>0.71</v>
      </c>
    </row>
    <row r="17" spans="2:5" ht="18.75" x14ac:dyDescent="0.3">
      <c r="B17" s="10" t="s">
        <v>54</v>
      </c>
      <c r="C17" s="10"/>
      <c r="D17" s="10"/>
      <c r="E17" s="20">
        <f>1-(E16/E15)</f>
        <v>0.80487804878048785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26</v>
      </c>
      <c r="C22" s="6">
        <v>100</v>
      </c>
      <c r="D22" s="6">
        <v>74.5</v>
      </c>
      <c r="E22" s="13">
        <f>C22*D22</f>
        <v>7450</v>
      </c>
    </row>
    <row r="23" spans="2:5" ht="18.75" x14ac:dyDescent="0.25">
      <c r="B23" s="7" t="s">
        <v>23</v>
      </c>
      <c r="C23" s="8">
        <f>SUM(C21:C22)</f>
        <v>101</v>
      </c>
      <c r="D23" s="9"/>
      <c r="E23" s="23">
        <f>SUM(E21:E22)</f>
        <v>7450</v>
      </c>
    </row>
    <row r="24" spans="2:5" ht="18.75" x14ac:dyDescent="0.3">
      <c r="B24" s="10" t="s">
        <v>52</v>
      </c>
      <c r="C24" s="10"/>
      <c r="D24" s="10"/>
      <c r="E24" s="11">
        <v>2000</v>
      </c>
    </row>
    <row r="25" spans="2:5" ht="18.75" x14ac:dyDescent="0.3">
      <c r="B25" s="10" t="s">
        <v>54</v>
      </c>
      <c r="C25" s="10"/>
      <c r="D25" s="10"/>
      <c r="E25" s="20">
        <f>1-(E24/E23)</f>
        <v>0.73154362416107377</v>
      </c>
    </row>
    <row r="26" spans="2:5" x14ac:dyDescent="0.25">
      <c r="E26"/>
    </row>
    <row r="27" spans="2:5" x14ac:dyDescent="0.25">
      <c r="E27"/>
    </row>
    <row r="28" spans="2:5" ht="15.75" x14ac:dyDescent="0.25">
      <c r="B28" s="74" t="s">
        <v>56</v>
      </c>
      <c r="C28" s="74"/>
      <c r="D28" s="74"/>
      <c r="E28" s="18">
        <f>E15+E23</f>
        <v>48450</v>
      </c>
    </row>
    <row r="29" spans="2:5" ht="15.75" x14ac:dyDescent="0.25">
      <c r="B29" s="74" t="s">
        <v>57</v>
      </c>
      <c r="C29" s="74"/>
      <c r="D29" s="74"/>
      <c r="E29" s="18">
        <f>E16+E24</f>
        <v>10000</v>
      </c>
    </row>
    <row r="30" spans="2:5" ht="15.75" x14ac:dyDescent="0.25">
      <c r="B30" s="74" t="s">
        <v>58</v>
      </c>
      <c r="C30" s="74"/>
      <c r="D30" s="74"/>
      <c r="E30" s="19">
        <f>1-(E29/E28)</f>
        <v>0.79360165118679049</v>
      </c>
    </row>
    <row r="31" spans="2:5" x14ac:dyDescent="0.25">
      <c r="B31" s="2"/>
      <c r="C31" s="2"/>
      <c r="D31" s="2"/>
    </row>
  </sheetData>
  <mergeCells count="11">
    <mergeCell ref="B2:E2"/>
    <mergeCell ref="B3:E3"/>
    <mergeCell ref="B4:E4"/>
    <mergeCell ref="B5:E5"/>
    <mergeCell ref="B6:E6"/>
    <mergeCell ref="B30:D30"/>
    <mergeCell ref="J6:K6"/>
    <mergeCell ref="B19:E19"/>
    <mergeCell ref="B28:D28"/>
    <mergeCell ref="B29:D29"/>
    <mergeCell ref="G6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29" workbookViewId="0">
      <selection activeCell="E37" sqref="E37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88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E38</f>
        <v>27000</v>
      </c>
      <c r="J7" s="12" t="s">
        <v>44</v>
      </c>
      <c r="K7" s="13">
        <f>E38</f>
        <v>27000</v>
      </c>
    </row>
    <row r="8" spans="2:11" ht="30" x14ac:dyDescent="0.25">
      <c r="B8" s="12" t="s">
        <v>11</v>
      </c>
      <c r="C8" s="6">
        <v>1</v>
      </c>
      <c r="D8" s="21">
        <v>80000</v>
      </c>
      <c r="E8" s="21">
        <f t="shared" ref="E8:E13" si="0">C8*D8</f>
        <v>80000</v>
      </c>
      <c r="G8" s="12" t="s">
        <v>45</v>
      </c>
      <c r="H8" s="13">
        <f>H7*20%</f>
        <v>5400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2700</v>
      </c>
      <c r="J9" s="12" t="s">
        <v>46</v>
      </c>
      <c r="K9" s="13">
        <f>K7*10%</f>
        <v>2700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1080</v>
      </c>
      <c r="J10" s="12" t="s">
        <v>48</v>
      </c>
      <c r="K10" s="13">
        <f>K7*4%</f>
        <v>1080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50</v>
      </c>
      <c r="C13" s="6">
        <v>1</v>
      </c>
      <c r="D13" s="21">
        <v>100000</v>
      </c>
      <c r="E13" s="21">
        <f t="shared" si="0"/>
        <v>100000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16320</v>
      </c>
      <c r="J14" s="7" t="s">
        <v>51</v>
      </c>
      <c r="K14" s="14">
        <f>K7-(K8+K9+K10+K11+K12)</f>
        <v>21720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181000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17000</v>
      </c>
      <c r="G16" s="16" t="s">
        <v>53</v>
      </c>
      <c r="H16" s="17">
        <f>H14/H7</f>
        <v>0.60444444444444445</v>
      </c>
      <c r="J16" s="16" t="s">
        <v>53</v>
      </c>
      <c r="K16" s="17">
        <f>K14/K7</f>
        <v>0.80444444444444441</v>
      </c>
    </row>
    <row r="17" spans="2:5" ht="18.75" x14ac:dyDescent="0.3">
      <c r="B17" s="10" t="s">
        <v>54</v>
      </c>
      <c r="C17" s="10"/>
      <c r="D17" s="10"/>
      <c r="E17" s="20">
        <f>1-(E16/E15)</f>
        <v>0.90607734806629836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600</v>
      </c>
      <c r="D22" s="6">
        <v>22</v>
      </c>
      <c r="E22" s="13">
        <f>C22*D22</f>
        <v>13200</v>
      </c>
    </row>
    <row r="23" spans="2:5" ht="30" x14ac:dyDescent="0.25">
      <c r="B23" s="12" t="s">
        <v>26</v>
      </c>
      <c r="C23" s="6">
        <v>300</v>
      </c>
      <c r="D23" s="6">
        <v>74.5</v>
      </c>
      <c r="E23" s="13">
        <f>C23*D23</f>
        <v>22350</v>
      </c>
    </row>
    <row r="24" spans="2:5" ht="18.75" x14ac:dyDescent="0.25">
      <c r="B24" s="7" t="s">
        <v>23</v>
      </c>
      <c r="C24" s="8">
        <f>SUM(C21:C23)</f>
        <v>901</v>
      </c>
      <c r="D24" s="9"/>
      <c r="E24" s="23">
        <f>SUM(E21:E23)</f>
        <v>35550</v>
      </c>
    </row>
    <row r="25" spans="2:5" ht="18.75" x14ac:dyDescent="0.3">
      <c r="B25" s="10" t="s">
        <v>52</v>
      </c>
      <c r="C25" s="10"/>
      <c r="D25" s="10"/>
      <c r="E25" s="11">
        <v>5000</v>
      </c>
    </row>
    <row r="26" spans="2:5" ht="18.75" x14ac:dyDescent="0.3">
      <c r="B26" s="10" t="s">
        <v>54</v>
      </c>
      <c r="C26" s="10"/>
      <c r="D26" s="10"/>
      <c r="E26" s="20">
        <f>1-(E25/E24)</f>
        <v>0.85935302390998591</v>
      </c>
    </row>
    <row r="27" spans="2:5" x14ac:dyDescent="0.25">
      <c r="E27"/>
    </row>
    <row r="28" spans="2:5" ht="18.75" x14ac:dyDescent="0.3">
      <c r="B28" s="72" t="s">
        <v>28</v>
      </c>
      <c r="C28" s="72"/>
      <c r="D28" s="72"/>
      <c r="E28" s="72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120</v>
      </c>
      <c r="D30" s="13">
        <v>215</v>
      </c>
      <c r="E30" s="13">
        <f>C30*D30</f>
        <v>25800</v>
      </c>
    </row>
    <row r="31" spans="2:5" ht="30" x14ac:dyDescent="0.25">
      <c r="B31" s="12" t="s">
        <v>30</v>
      </c>
      <c r="C31" s="6">
        <v>1</v>
      </c>
      <c r="D31" s="13"/>
      <c r="E31" s="13"/>
    </row>
    <row r="32" spans="2:5" x14ac:dyDescent="0.25">
      <c r="B32" s="12"/>
      <c r="C32" s="6"/>
      <c r="D32" s="13"/>
      <c r="E32" s="13"/>
    </row>
    <row r="33" spans="2:5" ht="18.75" x14ac:dyDescent="0.25">
      <c r="B33" s="7" t="s">
        <v>23</v>
      </c>
      <c r="C33" s="8">
        <f>SUM(C30:C30)</f>
        <v>120</v>
      </c>
      <c r="D33" s="9"/>
      <c r="E33" s="23">
        <f>SUM(E30:E30)</f>
        <v>25800</v>
      </c>
    </row>
    <row r="34" spans="2:5" ht="18.75" x14ac:dyDescent="0.3">
      <c r="B34" s="10" t="s">
        <v>52</v>
      </c>
      <c r="C34" s="10"/>
      <c r="D34" s="10"/>
      <c r="E34" s="11">
        <v>5000</v>
      </c>
    </row>
    <row r="35" spans="2:5" ht="18.75" x14ac:dyDescent="0.3">
      <c r="B35" s="10" t="s">
        <v>54</v>
      </c>
      <c r="C35" s="10"/>
      <c r="D35" s="10"/>
      <c r="E35" s="20">
        <f>1-(E34/E33)</f>
        <v>0.80620155038759689</v>
      </c>
    </row>
    <row r="36" spans="2:5" ht="18.75" x14ac:dyDescent="0.3">
      <c r="B36" s="24"/>
      <c r="C36" s="24"/>
      <c r="D36" s="24"/>
      <c r="E36" s="25"/>
    </row>
    <row r="37" spans="2:5" ht="15.75" x14ac:dyDescent="0.25">
      <c r="B37" s="74" t="s">
        <v>56</v>
      </c>
      <c r="C37" s="74"/>
      <c r="D37" s="74"/>
      <c r="E37" s="18">
        <f>E15+E24+E33</f>
        <v>242350</v>
      </c>
    </row>
    <row r="38" spans="2:5" ht="15.75" x14ac:dyDescent="0.25">
      <c r="B38" s="74" t="s">
        <v>57</v>
      </c>
      <c r="C38" s="74"/>
      <c r="D38" s="74"/>
      <c r="E38" s="18">
        <f>E16+E25+E34</f>
        <v>27000</v>
      </c>
    </row>
    <row r="39" spans="2:5" ht="15.75" x14ac:dyDescent="0.25">
      <c r="B39" s="74" t="s">
        <v>58</v>
      </c>
      <c r="C39" s="74"/>
      <c r="D39" s="74"/>
      <c r="E39" s="19">
        <f>1-(E38/E37)</f>
        <v>0.88859088095729322</v>
      </c>
    </row>
    <row r="40" spans="2:5" x14ac:dyDescent="0.25">
      <c r="B40" s="2"/>
      <c r="C40" s="2"/>
      <c r="D40" s="2"/>
    </row>
  </sheetData>
  <mergeCells count="12">
    <mergeCell ref="B39:D39"/>
    <mergeCell ref="J6:K6"/>
    <mergeCell ref="B19:E19"/>
    <mergeCell ref="B28:E28"/>
    <mergeCell ref="B37:D37"/>
    <mergeCell ref="B38:D38"/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topLeftCell="D12" workbookViewId="0">
      <selection activeCell="D13" sqref="D13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61</v>
      </c>
      <c r="C2" s="68"/>
      <c r="D2" s="68"/>
      <c r="E2" s="68"/>
    </row>
    <row r="3" spans="2:11" ht="26.25" x14ac:dyDescent="0.4">
      <c r="B3" s="69" t="s">
        <v>89</v>
      </c>
      <c r="C3" s="69"/>
      <c r="D3" s="69"/>
      <c r="E3" s="69"/>
    </row>
    <row r="4" spans="2:11" ht="23.25" x14ac:dyDescent="0.35">
      <c r="B4" s="70" t="s">
        <v>90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5.75" x14ac:dyDescent="0.25">
      <c r="B6" s="73"/>
      <c r="C6" s="73"/>
      <c r="D6" s="73"/>
      <c r="E6" s="73"/>
      <c r="G6" s="76" t="s">
        <v>41</v>
      </c>
      <c r="H6" s="76"/>
      <c r="J6" s="76" t="s">
        <v>42</v>
      </c>
      <c r="K6" s="76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E42</f>
        <v>12000</v>
      </c>
      <c r="J7" s="12" t="s">
        <v>44</v>
      </c>
      <c r="K7" s="13">
        <f>E42</f>
        <v>12000</v>
      </c>
    </row>
    <row r="8" spans="2:11" ht="30" x14ac:dyDescent="0.25">
      <c r="B8" s="12" t="s">
        <v>91</v>
      </c>
      <c r="C8" s="6">
        <v>1</v>
      </c>
      <c r="D8" s="21">
        <v>60000</v>
      </c>
      <c r="E8" s="21">
        <f t="shared" ref="E8:E13" si="0">C8*D8</f>
        <v>60000</v>
      </c>
      <c r="G8" s="12" t="s">
        <v>45</v>
      </c>
      <c r="H8" s="13">
        <f>H7*20%</f>
        <v>2400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1200</v>
      </c>
      <c r="J9" s="12" t="s">
        <v>46</v>
      </c>
      <c r="K9" s="13">
        <f>K7*10%</f>
        <v>1200</v>
      </c>
    </row>
    <row r="10" spans="2:11" x14ac:dyDescent="0.25">
      <c r="B10" s="5"/>
      <c r="C10" s="6"/>
      <c r="D10" s="21"/>
      <c r="E10" s="21">
        <f t="shared" si="0"/>
        <v>0</v>
      </c>
      <c r="G10" s="12" t="s">
        <v>48</v>
      </c>
      <c r="H10" s="13">
        <f>H7*4%</f>
        <v>480</v>
      </c>
      <c r="J10" s="12" t="s">
        <v>48</v>
      </c>
      <c r="K10" s="13">
        <f>K7*4%</f>
        <v>480</v>
      </c>
    </row>
    <row r="11" spans="2:11" x14ac:dyDescent="0.25">
      <c r="B11" s="12"/>
      <c r="C11" s="6"/>
      <c r="D11" s="21"/>
      <c r="E11" s="21">
        <f t="shared" si="0"/>
        <v>0</v>
      </c>
      <c r="G11" s="12" t="s">
        <v>49</v>
      </c>
      <c r="H11" s="13">
        <v>1200</v>
      </c>
      <c r="J11" s="12" t="s">
        <v>49</v>
      </c>
      <c r="K11" s="13">
        <v>1200</v>
      </c>
    </row>
    <row r="12" spans="2:11" ht="90" x14ac:dyDescent="0.25">
      <c r="B12" s="12" t="s">
        <v>92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93</v>
      </c>
      <c r="C13" s="6">
        <v>1</v>
      </c>
      <c r="D13" s="21">
        <v>39512</v>
      </c>
      <c r="E13" s="21">
        <f t="shared" si="0"/>
        <v>39512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6720</v>
      </c>
      <c r="J14" s="7" t="s">
        <v>51</v>
      </c>
      <c r="K14" s="14">
        <f>K7-(K8+K9+K10+K11+K12)</f>
        <v>9120</v>
      </c>
    </row>
    <row r="15" spans="2:11" ht="18.75" x14ac:dyDescent="0.25">
      <c r="B15" s="7" t="s">
        <v>23</v>
      </c>
      <c r="C15" s="8">
        <f>SUM(C8:C14)</f>
        <v>4</v>
      </c>
      <c r="D15" s="22"/>
      <c r="E15" s="23">
        <f>SUM(E8:E14)</f>
        <v>100512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10500</v>
      </c>
      <c r="G16" s="16" t="s">
        <v>53</v>
      </c>
      <c r="H16" s="17">
        <f>H14/H7</f>
        <v>0.56000000000000005</v>
      </c>
      <c r="J16" s="16" t="s">
        <v>53</v>
      </c>
      <c r="K16" s="17">
        <f>K14/K7</f>
        <v>0.76</v>
      </c>
    </row>
    <row r="17" spans="2:5" ht="18.75" x14ac:dyDescent="0.3">
      <c r="B17" s="10" t="s">
        <v>54</v>
      </c>
      <c r="C17" s="10"/>
      <c r="D17" s="10"/>
      <c r="E17" s="20">
        <f>1-(E16/E15)</f>
        <v>0.89553486150907358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150</v>
      </c>
      <c r="D21" s="6">
        <v>57</v>
      </c>
      <c r="E21" s="13">
        <f>C21*D21</f>
        <v>8550</v>
      </c>
    </row>
    <row r="22" spans="2:5" ht="30" x14ac:dyDescent="0.25">
      <c r="B22" s="12" t="s">
        <v>26</v>
      </c>
      <c r="C22" s="6">
        <v>0</v>
      </c>
      <c r="D22" s="6">
        <v>74.5</v>
      </c>
      <c r="E22" s="13">
        <f>C22*D22</f>
        <v>0</v>
      </c>
    </row>
    <row r="23" spans="2:5" x14ac:dyDescent="0.25">
      <c r="B23" s="12"/>
      <c r="C23" s="6"/>
      <c r="D23" s="6"/>
      <c r="E23" s="13"/>
    </row>
    <row r="24" spans="2:5" ht="18.75" x14ac:dyDescent="0.25">
      <c r="B24" s="7" t="s">
        <v>23</v>
      </c>
      <c r="C24" s="8">
        <f>SUM(C21:C23)</f>
        <v>150</v>
      </c>
      <c r="D24" s="9"/>
      <c r="E24" s="23">
        <f>SUM(E21:E23)</f>
        <v>8550</v>
      </c>
    </row>
    <row r="25" spans="2:5" ht="18.75" x14ac:dyDescent="0.3">
      <c r="B25" s="10" t="s">
        <v>52</v>
      </c>
      <c r="C25" s="10"/>
      <c r="D25" s="10"/>
      <c r="E25" s="11">
        <v>1500</v>
      </c>
    </row>
    <row r="26" spans="2:5" ht="18.75" x14ac:dyDescent="0.3">
      <c r="B26" s="10" t="s">
        <v>54</v>
      </c>
      <c r="C26" s="10"/>
      <c r="D26" s="10"/>
      <c r="E26" s="20">
        <f>1-(E25/E24)</f>
        <v>0.82456140350877194</v>
      </c>
    </row>
    <row r="27" spans="2:5" x14ac:dyDescent="0.25">
      <c r="E27"/>
    </row>
    <row r="28" spans="2:5" ht="18.75" x14ac:dyDescent="0.3">
      <c r="B28" s="71" t="s">
        <v>28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0</v>
      </c>
      <c r="D30" s="13">
        <v>219</v>
      </c>
      <c r="E30" s="13">
        <f>C30*D30</f>
        <v>0</v>
      </c>
    </row>
    <row r="31" spans="2:5" ht="18.75" x14ac:dyDescent="0.25">
      <c r="B31" s="7" t="s">
        <v>23</v>
      </c>
      <c r="C31" s="8">
        <f>SUM(C30:C30)</f>
        <v>0</v>
      </c>
      <c r="D31" s="9"/>
      <c r="E31" s="23">
        <f>SUM(E30:E30)</f>
        <v>0</v>
      </c>
    </row>
    <row r="32" spans="2:5" ht="18.75" x14ac:dyDescent="0.3">
      <c r="B32" s="10" t="s">
        <v>52</v>
      </c>
      <c r="C32" s="10"/>
      <c r="D32" s="10"/>
      <c r="E32" s="11">
        <v>0</v>
      </c>
    </row>
    <row r="33" spans="2:5" ht="18.75" x14ac:dyDescent="0.3">
      <c r="B33" s="10" t="s">
        <v>54</v>
      </c>
      <c r="C33" s="10"/>
      <c r="D33" s="10"/>
      <c r="E33" s="20" t="e">
        <f>1-(E32/E31)</f>
        <v>#DIV/0!</v>
      </c>
    </row>
    <row r="34" spans="2:5" ht="18.75" x14ac:dyDescent="0.3">
      <c r="B34" s="24"/>
      <c r="C34" s="24"/>
      <c r="D34" s="24"/>
      <c r="E34" s="25"/>
    </row>
    <row r="35" spans="2:5" ht="18.75" x14ac:dyDescent="0.3">
      <c r="B35" s="72" t="s">
        <v>31</v>
      </c>
      <c r="C35" s="72"/>
      <c r="D35" s="72"/>
      <c r="E35" s="72"/>
    </row>
    <row r="36" spans="2:5" x14ac:dyDescent="0.25">
      <c r="B36" s="3" t="s">
        <v>4</v>
      </c>
      <c r="C36" s="3" t="s">
        <v>5</v>
      </c>
      <c r="D36" s="3" t="s">
        <v>6</v>
      </c>
      <c r="E36" s="4" t="s">
        <v>43</v>
      </c>
    </row>
    <row r="37" spans="2:5" x14ac:dyDescent="0.25">
      <c r="B37" s="12" t="s">
        <v>32</v>
      </c>
      <c r="C37" s="6">
        <v>0</v>
      </c>
      <c r="D37" s="13">
        <v>135</v>
      </c>
      <c r="E37" s="13">
        <f>C37*D37</f>
        <v>0</v>
      </c>
    </row>
    <row r="38" spans="2:5" ht="18.75" x14ac:dyDescent="0.25">
      <c r="B38" s="7" t="s">
        <v>23</v>
      </c>
      <c r="C38" s="8">
        <f>SUM(C37:C37)</f>
        <v>0</v>
      </c>
      <c r="D38" s="9"/>
      <c r="E38" s="23">
        <f>SUM(E37:E37)</f>
        <v>0</v>
      </c>
    </row>
    <row r="39" spans="2:5" ht="18.75" x14ac:dyDescent="0.3">
      <c r="B39" s="10" t="s">
        <v>52</v>
      </c>
      <c r="C39" s="10"/>
      <c r="D39" s="10"/>
      <c r="E39" s="11">
        <v>0</v>
      </c>
    </row>
    <row r="40" spans="2:5" ht="18.75" x14ac:dyDescent="0.3">
      <c r="B40" s="10" t="s">
        <v>54</v>
      </c>
      <c r="C40" s="10"/>
      <c r="D40" s="10"/>
      <c r="E40" s="20" t="e">
        <f>1-(E39/E38)</f>
        <v>#DIV/0!</v>
      </c>
    </row>
    <row r="41" spans="2:5" ht="15.75" x14ac:dyDescent="0.25">
      <c r="B41" s="74" t="s">
        <v>56</v>
      </c>
      <c r="C41" s="74"/>
      <c r="D41" s="74"/>
      <c r="E41" s="18">
        <f>E15+E24+E38+E31</f>
        <v>109062</v>
      </c>
    </row>
    <row r="42" spans="2:5" ht="15.75" x14ac:dyDescent="0.25">
      <c r="B42" s="74" t="s">
        <v>57</v>
      </c>
      <c r="C42" s="74"/>
      <c r="D42" s="74"/>
      <c r="E42" s="18">
        <f>E16+E25+E39+E32</f>
        <v>12000</v>
      </c>
    </row>
    <row r="43" spans="2:5" ht="15.75" x14ac:dyDescent="0.25">
      <c r="B43" s="74" t="s">
        <v>58</v>
      </c>
      <c r="C43" s="74"/>
      <c r="D43" s="74"/>
      <c r="E43" s="19">
        <f>1-(E42/E41)</f>
        <v>0.88997084227320244</v>
      </c>
    </row>
    <row r="44" spans="2:5" x14ac:dyDescent="0.25">
      <c r="B44" s="2"/>
      <c r="C44" s="2"/>
      <c r="D44" s="2"/>
    </row>
  </sheetData>
  <mergeCells count="13">
    <mergeCell ref="B43:D43"/>
    <mergeCell ref="J6:K6"/>
    <mergeCell ref="B19:E19"/>
    <mergeCell ref="B28:E28"/>
    <mergeCell ref="B35:E35"/>
    <mergeCell ref="B41:D41"/>
    <mergeCell ref="B42:D42"/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8"/>
  <sheetViews>
    <sheetView topLeftCell="E8" workbookViewId="0">
      <selection activeCell="E9" sqref="E8:E9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94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4">
        <f>E46</f>
        <v>50000</v>
      </c>
      <c r="J7" s="12" t="s">
        <v>44</v>
      </c>
      <c r="K7" s="13">
        <f>E46</f>
        <v>50000</v>
      </c>
    </row>
    <row r="8" spans="2:11" ht="45" x14ac:dyDescent="0.25">
      <c r="B8" s="12" t="s">
        <v>95</v>
      </c>
      <c r="C8" s="6">
        <v>1</v>
      </c>
      <c r="D8" s="21">
        <v>100000</v>
      </c>
      <c r="E8" s="21">
        <f t="shared" ref="E8:E13" si="0">C8*D8</f>
        <v>100000</v>
      </c>
      <c r="G8" s="12" t="s">
        <v>45</v>
      </c>
      <c r="H8" s="13">
        <f>H7*20%</f>
        <v>10000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5000</v>
      </c>
      <c r="J9" s="12" t="s">
        <v>46</v>
      </c>
      <c r="K9" s="13">
        <f>K7*10%</f>
        <v>5000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2000</v>
      </c>
      <c r="J10" s="12" t="s">
        <v>48</v>
      </c>
      <c r="K10" s="13">
        <f>K7*4%</f>
        <v>2000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96</v>
      </c>
      <c r="C13" s="6">
        <v>1</v>
      </c>
      <c r="D13" s="21">
        <v>212000</v>
      </c>
      <c r="E13" s="21">
        <f t="shared" si="0"/>
        <v>212000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31500</v>
      </c>
      <c r="J14" s="7" t="s">
        <v>51</v>
      </c>
      <c r="K14" s="14">
        <f>K7-(K8+K9+K10+K11+K12)</f>
        <v>41500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313000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37000</v>
      </c>
      <c r="G16" s="16" t="s">
        <v>53</v>
      </c>
      <c r="H16" s="17">
        <f>H14/H7</f>
        <v>0.63</v>
      </c>
      <c r="J16" s="16" t="s">
        <v>53</v>
      </c>
      <c r="K16" s="17">
        <f>K14/K7</f>
        <v>0.83</v>
      </c>
    </row>
    <row r="17" spans="2:5" ht="18.75" x14ac:dyDescent="0.3">
      <c r="B17" s="10" t="s">
        <v>54</v>
      </c>
      <c r="C17" s="10"/>
      <c r="D17" s="10"/>
      <c r="E17" s="20">
        <f>1-(E16/E15)</f>
        <v>0.88178913738019171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600</v>
      </c>
      <c r="D22" s="6">
        <v>22</v>
      </c>
      <c r="E22" s="13">
        <f>C22*D22</f>
        <v>13200</v>
      </c>
    </row>
    <row r="23" spans="2:5" ht="30" x14ac:dyDescent="0.25">
      <c r="B23" s="12" t="s">
        <v>26</v>
      </c>
      <c r="C23" s="6">
        <v>300</v>
      </c>
      <c r="D23" s="6">
        <v>74.5</v>
      </c>
      <c r="E23" s="13">
        <f>C23*D23</f>
        <v>22350</v>
      </c>
    </row>
    <row r="24" spans="2:5" ht="18.75" x14ac:dyDescent="0.25">
      <c r="B24" s="7" t="s">
        <v>23</v>
      </c>
      <c r="C24" s="8">
        <f>SUM(C21:C23)</f>
        <v>901</v>
      </c>
      <c r="D24" s="9"/>
      <c r="E24" s="23">
        <f>SUM(E21:E23)</f>
        <v>35550</v>
      </c>
    </row>
    <row r="25" spans="2:5" ht="18.75" x14ac:dyDescent="0.3">
      <c r="B25" s="10" t="s">
        <v>52</v>
      </c>
      <c r="C25" s="10"/>
      <c r="D25" s="10"/>
      <c r="E25" s="11">
        <v>5000</v>
      </c>
    </row>
    <row r="26" spans="2:5" ht="18.75" x14ac:dyDescent="0.3">
      <c r="B26" s="10" t="s">
        <v>54</v>
      </c>
      <c r="C26" s="10"/>
      <c r="D26" s="10"/>
      <c r="E26" s="20">
        <f>1-(E25/E24)</f>
        <v>0.85935302390998591</v>
      </c>
    </row>
    <row r="27" spans="2:5" x14ac:dyDescent="0.25">
      <c r="E27"/>
    </row>
    <row r="28" spans="2:5" ht="18.75" x14ac:dyDescent="0.3">
      <c r="B28" s="72" t="s">
        <v>28</v>
      </c>
      <c r="C28" s="72"/>
      <c r="D28" s="72"/>
      <c r="E28" s="72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120</v>
      </c>
      <c r="D30" s="13">
        <v>215</v>
      </c>
      <c r="E30" s="13">
        <f>C30*D30</f>
        <v>25800</v>
      </c>
    </row>
    <row r="31" spans="2:5" ht="30" x14ac:dyDescent="0.25">
      <c r="B31" s="12" t="s">
        <v>30</v>
      </c>
      <c r="C31" s="6">
        <v>1</v>
      </c>
      <c r="D31" s="13"/>
      <c r="E31" s="13"/>
    </row>
    <row r="32" spans="2:5" x14ac:dyDescent="0.25">
      <c r="B32" s="12"/>
      <c r="C32" s="6"/>
      <c r="D32" s="13"/>
      <c r="E32" s="13"/>
    </row>
    <row r="33" spans="2:5" ht="18.75" x14ac:dyDescent="0.25">
      <c r="B33" s="7" t="s">
        <v>23</v>
      </c>
      <c r="C33" s="8">
        <f>SUM(C30:C30)</f>
        <v>120</v>
      </c>
      <c r="D33" s="9"/>
      <c r="E33" s="23">
        <f>SUM(E30:E30)</f>
        <v>25800</v>
      </c>
    </row>
    <row r="34" spans="2:5" ht="18.75" x14ac:dyDescent="0.3">
      <c r="B34" s="10" t="s">
        <v>52</v>
      </c>
      <c r="C34" s="10"/>
      <c r="D34" s="10"/>
      <c r="E34" s="11">
        <v>5000</v>
      </c>
    </row>
    <row r="35" spans="2:5" ht="18.75" x14ac:dyDescent="0.3">
      <c r="B35" s="10" t="s">
        <v>54</v>
      </c>
      <c r="C35" s="10"/>
      <c r="D35" s="10"/>
      <c r="E35" s="20">
        <f>1-(E34/E33)</f>
        <v>0.80620155038759689</v>
      </c>
    </row>
    <row r="36" spans="2:5" ht="18.75" x14ac:dyDescent="0.3">
      <c r="B36" s="24"/>
      <c r="C36" s="24"/>
      <c r="D36" s="24"/>
      <c r="E36" s="25"/>
    </row>
    <row r="37" spans="2:5" ht="18.75" x14ac:dyDescent="0.3">
      <c r="B37" s="72" t="s">
        <v>31</v>
      </c>
      <c r="C37" s="72"/>
      <c r="D37" s="72"/>
      <c r="E37" s="72"/>
    </row>
    <row r="38" spans="2:5" x14ac:dyDescent="0.25">
      <c r="B38" s="3" t="s">
        <v>4</v>
      </c>
      <c r="C38" s="3" t="s">
        <v>5</v>
      </c>
      <c r="D38" s="3" t="s">
        <v>6</v>
      </c>
      <c r="E38" s="4" t="s">
        <v>43</v>
      </c>
    </row>
    <row r="39" spans="2:5" x14ac:dyDescent="0.25">
      <c r="B39" s="3"/>
      <c r="C39" s="3"/>
      <c r="D39" s="3"/>
      <c r="E39" s="4"/>
    </row>
    <row r="40" spans="2:5" x14ac:dyDescent="0.25">
      <c r="B40" s="12" t="s">
        <v>32</v>
      </c>
      <c r="C40" s="6">
        <v>120</v>
      </c>
      <c r="D40" s="13">
        <v>135</v>
      </c>
      <c r="E40" s="13">
        <f>C40*D40</f>
        <v>16200</v>
      </c>
    </row>
    <row r="41" spans="2:5" ht="18.75" x14ac:dyDescent="0.25">
      <c r="B41" s="7" t="s">
        <v>23</v>
      </c>
      <c r="C41" s="8">
        <f>SUM(C40:C40)</f>
        <v>120</v>
      </c>
      <c r="D41" s="9"/>
      <c r="E41" s="23">
        <f>SUM(E40:E40)</f>
        <v>16200</v>
      </c>
    </row>
    <row r="42" spans="2:5" ht="18.75" x14ac:dyDescent="0.3">
      <c r="B42" s="10" t="s">
        <v>52</v>
      </c>
      <c r="C42" s="10"/>
      <c r="D42" s="10"/>
      <c r="E42" s="11">
        <v>3000</v>
      </c>
    </row>
    <row r="43" spans="2:5" ht="18.75" x14ac:dyDescent="0.3">
      <c r="B43" s="10" t="s">
        <v>54</v>
      </c>
      <c r="C43" s="10"/>
      <c r="D43" s="10"/>
      <c r="E43" s="20">
        <f>1-(E42/E41)</f>
        <v>0.81481481481481488</v>
      </c>
    </row>
    <row r="44" spans="2:5" x14ac:dyDescent="0.25">
      <c r="E44"/>
    </row>
    <row r="45" spans="2:5" ht="15.75" x14ac:dyDescent="0.25">
      <c r="B45" s="74" t="s">
        <v>56</v>
      </c>
      <c r="C45" s="74"/>
      <c r="D45" s="74"/>
      <c r="E45" s="18">
        <f>E15+E24+E41+E33</f>
        <v>390550</v>
      </c>
    </row>
    <row r="46" spans="2:5" ht="15.75" x14ac:dyDescent="0.25">
      <c r="B46" s="74" t="s">
        <v>57</v>
      </c>
      <c r="C46" s="74"/>
      <c r="D46" s="74"/>
      <c r="E46" s="18">
        <f>E16+E25+E42+E34</f>
        <v>50000</v>
      </c>
    </row>
    <row r="47" spans="2:5" ht="15.75" x14ac:dyDescent="0.25">
      <c r="B47" s="74" t="s">
        <v>58</v>
      </c>
      <c r="C47" s="74"/>
      <c r="D47" s="74"/>
      <c r="E47" s="19">
        <f>1-(E46/E45)</f>
        <v>0.87197541928050182</v>
      </c>
    </row>
    <row r="48" spans="2:5" x14ac:dyDescent="0.25">
      <c r="B48" s="2"/>
      <c r="C48" s="2"/>
      <c r="D48" s="2"/>
    </row>
  </sheetData>
  <mergeCells count="13">
    <mergeCell ref="B2:E2"/>
    <mergeCell ref="B3:E3"/>
    <mergeCell ref="B4:E4"/>
    <mergeCell ref="B5:E5"/>
    <mergeCell ref="B6:E6"/>
    <mergeCell ref="B47:D47"/>
    <mergeCell ref="J6:K6"/>
    <mergeCell ref="B19:E19"/>
    <mergeCell ref="B28:E28"/>
    <mergeCell ref="B37:E37"/>
    <mergeCell ref="B45:D45"/>
    <mergeCell ref="B46:D46"/>
    <mergeCell ref="G6:H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topLeftCell="A18" workbookViewId="0">
      <selection activeCell="B37" sqref="B37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2.7109375" customWidth="1"/>
  </cols>
  <sheetData>
    <row r="2" spans="2:11" ht="33.75" x14ac:dyDescent="0.25">
      <c r="B2" s="68" t="s">
        <v>97</v>
      </c>
      <c r="C2" s="68"/>
      <c r="D2" s="68"/>
      <c r="E2" s="68"/>
    </row>
    <row r="3" spans="2:11" ht="26.25" x14ac:dyDescent="0.4">
      <c r="B3" s="69" t="s">
        <v>89</v>
      </c>
      <c r="C3" s="69"/>
      <c r="D3" s="69"/>
      <c r="E3" s="69"/>
    </row>
    <row r="4" spans="2:11" ht="23.25" x14ac:dyDescent="0.35">
      <c r="B4" s="70" t="s">
        <v>90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5.75" x14ac:dyDescent="0.25">
      <c r="B6" s="73"/>
      <c r="C6" s="73"/>
      <c r="D6" s="73"/>
      <c r="E6" s="73"/>
      <c r="G6" s="76" t="s">
        <v>41</v>
      </c>
      <c r="H6" s="76"/>
      <c r="J6" s="76" t="s">
        <v>42</v>
      </c>
      <c r="K6" s="76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E29</f>
        <v>25000</v>
      </c>
      <c r="J7" s="12" t="s">
        <v>44</v>
      </c>
      <c r="K7" s="13">
        <f>E29</f>
        <v>25000</v>
      </c>
    </row>
    <row r="8" spans="2:11" ht="30" x14ac:dyDescent="0.25">
      <c r="B8" s="12" t="s">
        <v>98</v>
      </c>
      <c r="C8" s="6">
        <v>1</v>
      </c>
      <c r="D8" s="21">
        <v>20000</v>
      </c>
      <c r="E8" s="21">
        <f t="shared" ref="E8:E13" si="0">C8*D8</f>
        <v>20000</v>
      </c>
      <c r="G8" s="12" t="s">
        <v>45</v>
      </c>
      <c r="H8" s="13">
        <f>H7*20%</f>
        <v>5000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2500</v>
      </c>
      <c r="J9" s="12" t="s">
        <v>46</v>
      </c>
      <c r="K9" s="13">
        <f>K7*10%</f>
        <v>2500</v>
      </c>
    </row>
    <row r="10" spans="2:11" x14ac:dyDescent="0.25">
      <c r="B10" s="5"/>
      <c r="C10" s="6"/>
      <c r="D10" s="21"/>
      <c r="E10" s="21">
        <f t="shared" si="0"/>
        <v>0</v>
      </c>
      <c r="G10" s="12" t="s">
        <v>48</v>
      </c>
      <c r="H10" s="13">
        <f>H7*4%</f>
        <v>1000</v>
      </c>
      <c r="J10" s="12" t="s">
        <v>48</v>
      </c>
      <c r="K10" s="13">
        <f>K7*4%</f>
        <v>1000</v>
      </c>
    </row>
    <row r="11" spans="2:11" x14ac:dyDescent="0.25">
      <c r="B11" s="12"/>
      <c r="C11" s="6"/>
      <c r="D11" s="21"/>
      <c r="E11" s="21">
        <f t="shared" si="0"/>
        <v>0</v>
      </c>
      <c r="G11" s="12" t="s">
        <v>49</v>
      </c>
      <c r="H11" s="13">
        <v>1200</v>
      </c>
      <c r="J11" s="12" t="s">
        <v>49</v>
      </c>
      <c r="K11" s="13">
        <v>1200</v>
      </c>
    </row>
    <row r="12" spans="2:11" ht="90" x14ac:dyDescent="0.25">
      <c r="B12" s="12" t="s">
        <v>92</v>
      </c>
      <c r="C12" s="6">
        <v>1</v>
      </c>
      <c r="D12" s="21">
        <v>500</v>
      </c>
      <c r="E12" s="21">
        <f t="shared" si="0"/>
        <v>500</v>
      </c>
      <c r="G12" s="12"/>
      <c r="H12" s="13"/>
      <c r="J12" s="12"/>
      <c r="K12" s="13"/>
    </row>
    <row r="13" spans="2:11" x14ac:dyDescent="0.25">
      <c r="B13" s="5" t="s">
        <v>99</v>
      </c>
      <c r="C13" s="6">
        <v>5</v>
      </c>
      <c r="D13" s="21">
        <v>16876</v>
      </c>
      <c r="E13" s="21">
        <f t="shared" si="0"/>
        <v>84380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15300</v>
      </c>
      <c r="J14" s="7" t="s">
        <v>51</v>
      </c>
      <c r="K14" s="14">
        <f>K7-(K8+K9+K10+K11+K12)</f>
        <v>20300</v>
      </c>
    </row>
    <row r="15" spans="2:11" ht="18.75" x14ac:dyDescent="0.25">
      <c r="B15" s="7" t="s">
        <v>23</v>
      </c>
      <c r="C15" s="8">
        <f>SUM(C8:C14)</f>
        <v>8</v>
      </c>
      <c r="D15" s="22"/>
      <c r="E15" s="23">
        <f>SUM(E8:E14)</f>
        <v>104880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23000</v>
      </c>
      <c r="G16" s="16" t="s">
        <v>53</v>
      </c>
      <c r="H16" s="17">
        <f>H14/H7</f>
        <v>0.61199999999999999</v>
      </c>
      <c r="J16" s="16" t="s">
        <v>53</v>
      </c>
      <c r="K16" s="17">
        <f>K14/K7</f>
        <v>0.81200000000000006</v>
      </c>
    </row>
    <row r="17" spans="2:5" ht="18.75" x14ac:dyDescent="0.3">
      <c r="B17" s="10" t="s">
        <v>54</v>
      </c>
      <c r="C17" s="10"/>
      <c r="D17" s="10"/>
      <c r="E17" s="20">
        <f>1-(E16/E15)</f>
        <v>0.7807017543859649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150</v>
      </c>
      <c r="D21" s="6">
        <v>57</v>
      </c>
      <c r="E21" s="13">
        <f>C21*D21</f>
        <v>8550</v>
      </c>
    </row>
    <row r="22" spans="2:5" ht="30" x14ac:dyDescent="0.25">
      <c r="B22" s="12" t="s">
        <v>26</v>
      </c>
      <c r="C22" s="6">
        <v>50</v>
      </c>
      <c r="D22" s="6">
        <v>74.5</v>
      </c>
      <c r="E22" s="13">
        <f>C22*D22</f>
        <v>3725</v>
      </c>
    </row>
    <row r="23" spans="2:5" x14ac:dyDescent="0.25">
      <c r="B23" s="12"/>
      <c r="C23" s="6"/>
      <c r="D23" s="6"/>
      <c r="E23" s="13"/>
    </row>
    <row r="24" spans="2:5" ht="18.75" x14ac:dyDescent="0.25">
      <c r="B24" s="7" t="s">
        <v>23</v>
      </c>
      <c r="C24" s="8">
        <f>SUM(C21:C23)</f>
        <v>200</v>
      </c>
      <c r="D24" s="9"/>
      <c r="E24" s="23">
        <f>SUM(E21:E23)</f>
        <v>12275</v>
      </c>
    </row>
    <row r="25" spans="2:5" ht="18.75" x14ac:dyDescent="0.3">
      <c r="B25" s="10" t="s">
        <v>52</v>
      </c>
      <c r="C25" s="10"/>
      <c r="D25" s="10"/>
      <c r="E25" s="11">
        <v>2000</v>
      </c>
    </row>
    <row r="26" spans="2:5" ht="18.75" x14ac:dyDescent="0.3">
      <c r="B26" s="10" t="s">
        <v>54</v>
      </c>
      <c r="C26" s="10"/>
      <c r="D26" s="10"/>
      <c r="E26" s="20">
        <f>1-(E25/E24)</f>
        <v>0.83706720977596738</v>
      </c>
    </row>
    <row r="27" spans="2:5" x14ac:dyDescent="0.25">
      <c r="E27"/>
    </row>
    <row r="28" spans="2:5" ht="15.75" x14ac:dyDescent="0.25">
      <c r="B28" s="74" t="s">
        <v>56</v>
      </c>
      <c r="C28" s="74"/>
      <c r="D28" s="74"/>
      <c r="E28" s="18">
        <f>E15+E24</f>
        <v>117155</v>
      </c>
    </row>
    <row r="29" spans="2:5" ht="15.75" x14ac:dyDescent="0.25">
      <c r="B29" s="74" t="s">
        <v>57</v>
      </c>
      <c r="C29" s="74"/>
      <c r="D29" s="74"/>
      <c r="E29" s="18">
        <f>E16+E25</f>
        <v>25000</v>
      </c>
    </row>
    <row r="30" spans="2:5" ht="15.75" x14ac:dyDescent="0.25">
      <c r="B30" s="74" t="s">
        <v>58</v>
      </c>
      <c r="C30" s="74"/>
      <c r="D30" s="74"/>
      <c r="E30" s="19">
        <f>1-(E29/E28)</f>
        <v>0.78660748580939777</v>
      </c>
    </row>
    <row r="31" spans="2:5" x14ac:dyDescent="0.25">
      <c r="B31" s="2"/>
      <c r="C31" s="2"/>
      <c r="D31" s="2"/>
    </row>
  </sheetData>
  <mergeCells count="11">
    <mergeCell ref="B30:D30"/>
    <mergeCell ref="J6:K6"/>
    <mergeCell ref="B19:E19"/>
    <mergeCell ref="B28:D28"/>
    <mergeCell ref="B29:D29"/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topLeftCell="A29" workbookViewId="0">
      <selection activeCell="E44" sqref="E44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5">
      <c r="B2" s="68" t="s">
        <v>61</v>
      </c>
      <c r="C2" s="68"/>
      <c r="D2" s="68"/>
      <c r="E2" s="68"/>
      <c r="G2" s="75" t="s">
        <v>62</v>
      </c>
      <c r="H2" s="75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E44</f>
        <v>20000</v>
      </c>
      <c r="J7" s="12" t="s">
        <v>44</v>
      </c>
      <c r="K7" s="13">
        <f>E44</f>
        <v>20000</v>
      </c>
    </row>
    <row r="8" spans="2:11" ht="30" x14ac:dyDescent="0.25">
      <c r="B8" s="12" t="s">
        <v>87</v>
      </c>
      <c r="C8" s="6">
        <v>1</v>
      </c>
      <c r="D8" s="21">
        <v>40000</v>
      </c>
      <c r="E8" s="21">
        <v>40000</v>
      </c>
      <c r="G8" s="12" t="s">
        <v>45</v>
      </c>
      <c r="H8" s="13">
        <f>H7*20%</f>
        <v>4000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ref="E9:E13" si="0">C9*D9</f>
        <v>0</v>
      </c>
      <c r="G9" s="12" t="s">
        <v>46</v>
      </c>
      <c r="H9" s="13">
        <f>H7*10%</f>
        <v>2000</v>
      </c>
      <c r="J9" s="12" t="s">
        <v>46</v>
      </c>
      <c r="K9" s="13">
        <f>K7*10%</f>
        <v>2000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800</v>
      </c>
      <c r="J10" s="12" t="s">
        <v>48</v>
      </c>
      <c r="K10" s="13">
        <f>K7*4%</f>
        <v>800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100</v>
      </c>
      <c r="C13" s="6">
        <v>1</v>
      </c>
      <c r="D13" s="21">
        <v>69036</v>
      </c>
      <c r="E13" s="21">
        <f t="shared" si="0"/>
        <v>69036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11700</v>
      </c>
      <c r="J14" s="7" t="s">
        <v>51</v>
      </c>
      <c r="K14" s="14">
        <f>K7-(K8+K9+K10+K11+K12)</f>
        <v>15700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110036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15000</v>
      </c>
      <c r="G16" s="16" t="s">
        <v>53</v>
      </c>
      <c r="H16" s="17">
        <f>H14/H7</f>
        <v>0.58499999999999996</v>
      </c>
      <c r="J16" s="16" t="s">
        <v>53</v>
      </c>
      <c r="K16" s="17">
        <f>K14/K7</f>
        <v>0.78500000000000003</v>
      </c>
    </row>
    <row r="17" spans="2:5" ht="18.75" x14ac:dyDescent="0.3">
      <c r="B17" s="10" t="s">
        <v>54</v>
      </c>
      <c r="C17" s="10"/>
      <c r="D17" s="10"/>
      <c r="E17" s="20">
        <f>1-(E16/E15)</f>
        <v>0.86368097713475589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300</v>
      </c>
      <c r="D22" s="6">
        <v>22</v>
      </c>
      <c r="E22" s="13">
        <f>C22*D22</f>
        <v>6600</v>
      </c>
    </row>
    <row r="23" spans="2:5" ht="30" x14ac:dyDescent="0.25">
      <c r="B23" s="12" t="s">
        <v>26</v>
      </c>
      <c r="C23" s="6">
        <v>300</v>
      </c>
      <c r="D23" s="6">
        <v>74.5</v>
      </c>
      <c r="E23" s="13">
        <f>C23*D23</f>
        <v>22350</v>
      </c>
    </row>
    <row r="24" spans="2:5" ht="18.75" x14ac:dyDescent="0.25">
      <c r="B24" s="7" t="s">
        <v>23</v>
      </c>
      <c r="C24" s="8">
        <f>SUM(C21:C23)</f>
        <v>601</v>
      </c>
      <c r="D24" s="9"/>
      <c r="E24" s="23">
        <f>SUM(E21:E23)</f>
        <v>28950</v>
      </c>
    </row>
    <row r="25" spans="2:5" ht="18.75" x14ac:dyDescent="0.3">
      <c r="B25" s="10" t="s">
        <v>52</v>
      </c>
      <c r="C25" s="10"/>
      <c r="D25" s="10"/>
      <c r="E25" s="11">
        <v>4000</v>
      </c>
    </row>
    <row r="26" spans="2:5" ht="18.75" x14ac:dyDescent="0.3">
      <c r="B26" s="10" t="s">
        <v>54</v>
      </c>
      <c r="C26" s="10"/>
      <c r="D26" s="10"/>
      <c r="E26" s="20">
        <f>1-(E25/E24)</f>
        <v>0.86183074265975823</v>
      </c>
    </row>
    <row r="27" spans="2:5" x14ac:dyDescent="0.25">
      <c r="E27"/>
    </row>
    <row r="28" spans="2:5" ht="18.75" x14ac:dyDescent="0.3">
      <c r="B28" s="72" t="s">
        <v>28</v>
      </c>
      <c r="C28" s="72"/>
      <c r="D28" s="72"/>
      <c r="E28" s="72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40</v>
      </c>
      <c r="D30" s="13">
        <v>215</v>
      </c>
      <c r="E30" s="13">
        <f>C30*D30</f>
        <v>8600</v>
      </c>
    </row>
    <row r="31" spans="2:5" ht="30" x14ac:dyDescent="0.25">
      <c r="B31" s="12" t="s">
        <v>30</v>
      </c>
      <c r="C31" s="6">
        <v>1</v>
      </c>
      <c r="D31" s="13"/>
      <c r="E31" s="13"/>
    </row>
    <row r="32" spans="2:5" ht="18.75" x14ac:dyDescent="0.25">
      <c r="B32" s="7" t="s">
        <v>23</v>
      </c>
      <c r="C32" s="8">
        <f>SUM(C30:C30)</f>
        <v>40</v>
      </c>
      <c r="D32" s="9"/>
      <c r="E32" s="23">
        <f>SUM(E30:E30)</f>
        <v>8600</v>
      </c>
    </row>
    <row r="33" spans="2:5" ht="18.75" x14ac:dyDescent="0.3">
      <c r="B33" s="10" t="s">
        <v>52</v>
      </c>
      <c r="C33" s="10"/>
      <c r="D33" s="10"/>
      <c r="E33" s="11">
        <v>1000</v>
      </c>
    </row>
    <row r="34" spans="2:5" ht="18.75" x14ac:dyDescent="0.3">
      <c r="B34" s="10" t="s">
        <v>54</v>
      </c>
      <c r="C34" s="10"/>
      <c r="D34" s="10"/>
      <c r="E34" s="20">
        <f>1-(E33/E32)</f>
        <v>0.88372093023255816</v>
      </c>
    </row>
    <row r="35" spans="2:5" ht="18.75" x14ac:dyDescent="0.3">
      <c r="B35" s="24"/>
      <c r="C35" s="24"/>
      <c r="D35" s="24"/>
      <c r="E35" s="25"/>
    </row>
    <row r="36" spans="2:5" ht="18.75" x14ac:dyDescent="0.3">
      <c r="B36" s="72" t="s">
        <v>31</v>
      </c>
      <c r="C36" s="72"/>
      <c r="D36" s="72"/>
      <c r="E36" s="72"/>
    </row>
    <row r="37" spans="2:5" x14ac:dyDescent="0.25">
      <c r="B37" s="3" t="s">
        <v>4</v>
      </c>
      <c r="C37" s="3" t="s">
        <v>5</v>
      </c>
      <c r="D37" s="3" t="s">
        <v>6</v>
      </c>
      <c r="E37" s="4" t="s">
        <v>43</v>
      </c>
    </row>
    <row r="38" spans="2:5" x14ac:dyDescent="0.25">
      <c r="B38" s="12" t="s">
        <v>32</v>
      </c>
      <c r="C38" s="6">
        <v>0</v>
      </c>
      <c r="D38" s="13">
        <v>135</v>
      </c>
      <c r="E38" s="13">
        <f>C38*D38</f>
        <v>0</v>
      </c>
    </row>
    <row r="39" spans="2:5" ht="18.75" x14ac:dyDescent="0.25">
      <c r="B39" s="7" t="s">
        <v>23</v>
      </c>
      <c r="C39" s="8">
        <f>SUM(C38:C38)</f>
        <v>0</v>
      </c>
      <c r="D39" s="9"/>
      <c r="E39" s="23">
        <f>SUM(E38:E38)</f>
        <v>0</v>
      </c>
    </row>
    <row r="40" spans="2:5" ht="18.75" x14ac:dyDescent="0.3">
      <c r="B40" s="10" t="s">
        <v>52</v>
      </c>
      <c r="C40" s="10"/>
      <c r="D40" s="10"/>
      <c r="E40" s="11">
        <v>0</v>
      </c>
    </row>
    <row r="41" spans="2:5" ht="18.75" x14ac:dyDescent="0.3">
      <c r="B41" s="10" t="s">
        <v>54</v>
      </c>
      <c r="C41" s="10"/>
      <c r="D41" s="10"/>
      <c r="E41" s="20" t="s">
        <v>101</v>
      </c>
    </row>
    <row r="42" spans="2:5" x14ac:dyDescent="0.25">
      <c r="E42"/>
    </row>
    <row r="43" spans="2:5" ht="15.75" x14ac:dyDescent="0.25">
      <c r="B43" s="74" t="s">
        <v>56</v>
      </c>
      <c r="C43" s="74"/>
      <c r="D43" s="74"/>
      <c r="E43" s="18">
        <f>E15+E24+E32</f>
        <v>147586</v>
      </c>
    </row>
    <row r="44" spans="2:5" ht="15.75" x14ac:dyDescent="0.25">
      <c r="B44" s="74" t="s">
        <v>57</v>
      </c>
      <c r="C44" s="74"/>
      <c r="D44" s="74"/>
      <c r="E44" s="18">
        <f>E16+E25+E33</f>
        <v>20000</v>
      </c>
    </row>
    <row r="45" spans="2:5" ht="15.75" x14ac:dyDescent="0.25">
      <c r="B45" s="74" t="s">
        <v>58</v>
      </c>
      <c r="C45" s="74"/>
      <c r="D45" s="74"/>
      <c r="E45" s="19">
        <f>1-(E44/E43)</f>
        <v>0.86448579133522152</v>
      </c>
    </row>
    <row r="46" spans="2:5" x14ac:dyDescent="0.25">
      <c r="B46" s="2"/>
      <c r="C46" s="2"/>
      <c r="D46" s="2"/>
    </row>
  </sheetData>
  <mergeCells count="14">
    <mergeCell ref="B2:E2"/>
    <mergeCell ref="G2:H2"/>
    <mergeCell ref="B3:E3"/>
    <mergeCell ref="B4:E4"/>
    <mergeCell ref="B5:E5"/>
    <mergeCell ref="B45:D45"/>
    <mergeCell ref="J6:K6"/>
    <mergeCell ref="B19:E19"/>
    <mergeCell ref="B28:E28"/>
    <mergeCell ref="B36:E36"/>
    <mergeCell ref="B43:D43"/>
    <mergeCell ref="B44:D44"/>
    <mergeCell ref="B6:E6"/>
    <mergeCell ref="G6:H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workbookViewId="0">
      <selection activeCell="H3" sqref="H3"/>
    </sheetView>
  </sheetViews>
  <sheetFormatPr defaultRowHeight="15" x14ac:dyDescent="0.25"/>
  <cols>
    <col min="2" max="2" width="75.28515625" customWidth="1"/>
    <col min="3" max="3" width="10.42578125" customWidth="1"/>
    <col min="4" max="4" width="15.42578125" customWidth="1"/>
    <col min="5" max="5" width="17.85546875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0.28515625" customWidth="1"/>
  </cols>
  <sheetData>
    <row r="2" spans="2:11" ht="33.75" x14ac:dyDescent="0.25">
      <c r="B2" s="68" t="s">
        <v>102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ht="15.75" x14ac:dyDescent="0.25">
      <c r="B7" s="3" t="s">
        <v>4</v>
      </c>
      <c r="C7" s="3" t="s">
        <v>5</v>
      </c>
      <c r="D7" s="3" t="s">
        <v>6</v>
      </c>
      <c r="E7" s="4" t="s">
        <v>43</v>
      </c>
      <c r="G7" s="38" t="s">
        <v>44</v>
      </c>
      <c r="H7" s="39">
        <f>E44</f>
        <v>45000</v>
      </c>
      <c r="J7" s="38" t="s">
        <v>44</v>
      </c>
      <c r="K7" s="39">
        <f>E44</f>
        <v>45000</v>
      </c>
    </row>
    <row r="8" spans="2:11" ht="30" x14ac:dyDescent="0.25">
      <c r="B8" s="36" t="s">
        <v>11</v>
      </c>
      <c r="C8" s="6">
        <v>1</v>
      </c>
      <c r="D8" s="21">
        <v>80000</v>
      </c>
      <c r="E8" s="21">
        <f t="shared" ref="E8:E13" si="0">C8*D8</f>
        <v>80000</v>
      </c>
      <c r="G8" s="12" t="s">
        <v>45</v>
      </c>
      <c r="H8" s="13">
        <f>H7*20%</f>
        <v>9000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4500</v>
      </c>
      <c r="J9" s="12" t="s">
        <v>46</v>
      </c>
      <c r="K9" s="13">
        <f>K7*10%</f>
        <v>4500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1800</v>
      </c>
      <c r="J10" s="12" t="s">
        <v>48</v>
      </c>
      <c r="K10" s="13">
        <f>K7*4%</f>
        <v>1800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37" t="s">
        <v>50</v>
      </c>
      <c r="C13" s="6">
        <v>1</v>
      </c>
      <c r="D13" s="21">
        <v>100000</v>
      </c>
      <c r="E13" s="21">
        <f t="shared" si="0"/>
        <v>100000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28200</v>
      </c>
      <c r="J14" s="7" t="s">
        <v>51</v>
      </c>
      <c r="K14" s="14">
        <f>K7-(K8+K9+K10+K11+K12)</f>
        <v>37200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181000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18000</v>
      </c>
      <c r="G16" s="16" t="s">
        <v>53</v>
      </c>
      <c r="H16" s="17">
        <f>H14/H7</f>
        <v>0.62666666666666671</v>
      </c>
      <c r="J16" s="16" t="s">
        <v>53</v>
      </c>
      <c r="K16" s="17">
        <f>K14/K7</f>
        <v>0.82666666666666666</v>
      </c>
    </row>
    <row r="17" spans="2:5" ht="18.75" x14ac:dyDescent="0.3">
      <c r="B17" s="10" t="s">
        <v>54</v>
      </c>
      <c r="C17" s="10"/>
      <c r="D17" s="10"/>
      <c r="E17" s="20">
        <f>1-(E16/E15)</f>
        <v>0.90055248618784534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600</v>
      </c>
      <c r="D22" s="6">
        <v>22</v>
      </c>
      <c r="E22" s="13">
        <f>C22*D22</f>
        <v>13200</v>
      </c>
    </row>
    <row r="23" spans="2:5" ht="30" x14ac:dyDescent="0.25">
      <c r="B23" s="12" t="s">
        <v>26</v>
      </c>
      <c r="C23" s="6">
        <v>300</v>
      </c>
      <c r="D23" s="6">
        <v>74.5</v>
      </c>
      <c r="E23" s="13">
        <f>C23*D23</f>
        <v>22350</v>
      </c>
    </row>
    <row r="24" spans="2:5" ht="18.75" x14ac:dyDescent="0.25">
      <c r="B24" s="7" t="s">
        <v>23</v>
      </c>
      <c r="C24" s="8">
        <f>SUM(C21:C23)</f>
        <v>901</v>
      </c>
      <c r="D24" s="9"/>
      <c r="E24" s="23">
        <f>SUM(E21:E23)</f>
        <v>35550</v>
      </c>
    </row>
    <row r="25" spans="2:5" ht="18.75" x14ac:dyDescent="0.3">
      <c r="B25" s="10" t="s">
        <v>52</v>
      </c>
      <c r="C25" s="10"/>
      <c r="D25" s="10"/>
      <c r="E25" s="11">
        <v>11000</v>
      </c>
    </row>
    <row r="26" spans="2:5" ht="18.75" x14ac:dyDescent="0.3">
      <c r="B26" s="10" t="s">
        <v>54</v>
      </c>
      <c r="C26" s="10"/>
      <c r="D26" s="10"/>
      <c r="E26" s="20">
        <f>1-(E25/E24)</f>
        <v>0.69057665260196899</v>
      </c>
    </row>
    <row r="27" spans="2:5" x14ac:dyDescent="0.25">
      <c r="E27"/>
    </row>
    <row r="28" spans="2:5" ht="18.75" x14ac:dyDescent="0.3">
      <c r="B28" s="72" t="s">
        <v>28</v>
      </c>
      <c r="C28" s="72"/>
      <c r="D28" s="72"/>
      <c r="E28" s="72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120</v>
      </c>
      <c r="D30" s="13">
        <v>215</v>
      </c>
      <c r="E30" s="13">
        <f>C30*D30</f>
        <v>25800</v>
      </c>
    </row>
    <row r="31" spans="2:5" ht="30" x14ac:dyDescent="0.25">
      <c r="B31" s="12" t="s">
        <v>30</v>
      </c>
      <c r="C31" s="6">
        <v>1</v>
      </c>
      <c r="D31" s="13"/>
      <c r="E31" s="13"/>
    </row>
    <row r="32" spans="2:5" ht="18.75" x14ac:dyDescent="0.25">
      <c r="B32" s="7" t="s">
        <v>23</v>
      </c>
      <c r="C32" s="8">
        <f>SUM(C30:C30)</f>
        <v>120</v>
      </c>
      <c r="D32" s="9"/>
      <c r="E32" s="23">
        <f>SUM(E30:E30)</f>
        <v>25800</v>
      </c>
    </row>
    <row r="33" spans="2:5" ht="18.75" x14ac:dyDescent="0.3">
      <c r="B33" s="10" t="s">
        <v>52</v>
      </c>
      <c r="C33" s="10"/>
      <c r="D33" s="10"/>
      <c r="E33" s="11">
        <v>11000</v>
      </c>
    </row>
    <row r="34" spans="2:5" ht="18.75" x14ac:dyDescent="0.3">
      <c r="B34" s="10" t="s">
        <v>54</v>
      </c>
      <c r="C34" s="10"/>
      <c r="D34" s="10"/>
      <c r="E34" s="20">
        <f>1-(E33/E32)</f>
        <v>0.5736434108527132</v>
      </c>
    </row>
    <row r="35" spans="2:5" ht="18.75" x14ac:dyDescent="0.3">
      <c r="B35" s="24"/>
      <c r="C35" s="24"/>
      <c r="D35" s="24"/>
      <c r="E35" s="25"/>
    </row>
    <row r="36" spans="2:5" ht="18.75" x14ac:dyDescent="0.3">
      <c r="B36" s="72" t="s">
        <v>31</v>
      </c>
      <c r="C36" s="72"/>
      <c r="D36" s="72"/>
      <c r="E36" s="72"/>
    </row>
    <row r="37" spans="2:5" x14ac:dyDescent="0.25">
      <c r="B37" s="3" t="s">
        <v>4</v>
      </c>
      <c r="C37" s="3" t="s">
        <v>5</v>
      </c>
      <c r="D37" s="3" t="s">
        <v>6</v>
      </c>
      <c r="E37" s="4" t="s">
        <v>43</v>
      </c>
    </row>
    <row r="38" spans="2:5" x14ac:dyDescent="0.25">
      <c r="B38" s="12" t="s">
        <v>32</v>
      </c>
      <c r="C38" s="6">
        <v>120</v>
      </c>
      <c r="D38" s="13">
        <v>135</v>
      </c>
      <c r="E38" s="13">
        <f>C38*D38</f>
        <v>16200</v>
      </c>
    </row>
    <row r="39" spans="2:5" ht="18.75" x14ac:dyDescent="0.25">
      <c r="B39" s="7" t="s">
        <v>23</v>
      </c>
      <c r="C39" s="8">
        <f>SUM(C38:C38)</f>
        <v>120</v>
      </c>
      <c r="D39" s="9"/>
      <c r="E39" s="23">
        <f>SUM(E38:E38)</f>
        <v>16200</v>
      </c>
    </row>
    <row r="40" spans="2:5" ht="18.75" x14ac:dyDescent="0.3">
      <c r="B40" s="10" t="s">
        <v>52</v>
      </c>
      <c r="C40" s="10"/>
      <c r="D40" s="10"/>
      <c r="E40" s="11">
        <v>5000</v>
      </c>
    </row>
    <row r="41" spans="2:5" ht="18.75" x14ac:dyDescent="0.3">
      <c r="B41" s="10" t="s">
        <v>54</v>
      </c>
      <c r="C41" s="10"/>
      <c r="D41" s="10"/>
      <c r="E41" s="20">
        <f>1-(E40/E39)</f>
        <v>0.69135802469135799</v>
      </c>
    </row>
    <row r="42" spans="2:5" x14ac:dyDescent="0.25">
      <c r="E42"/>
    </row>
    <row r="43" spans="2:5" ht="15.75" x14ac:dyDescent="0.25">
      <c r="B43" s="74" t="s">
        <v>56</v>
      </c>
      <c r="C43" s="74"/>
      <c r="D43" s="74"/>
      <c r="E43" s="18">
        <f>E15+E24+E39+E32</f>
        <v>258550</v>
      </c>
    </row>
    <row r="44" spans="2:5" ht="15.75" x14ac:dyDescent="0.25">
      <c r="B44" s="74" t="s">
        <v>57</v>
      </c>
      <c r="C44" s="74"/>
      <c r="D44" s="74"/>
      <c r="E44" s="18">
        <f>E16+E25+E40+E33</f>
        <v>45000</v>
      </c>
    </row>
    <row r="45" spans="2:5" ht="15.75" x14ac:dyDescent="0.25">
      <c r="B45" s="74" t="s">
        <v>58</v>
      </c>
      <c r="C45" s="74"/>
      <c r="D45" s="74"/>
      <c r="E45" s="19">
        <f>1-(E44/E43)</f>
        <v>0.82595242699671245</v>
      </c>
    </row>
    <row r="46" spans="2:5" x14ac:dyDescent="0.25">
      <c r="B46" s="2"/>
      <c r="C46" s="2"/>
      <c r="D46" s="2"/>
    </row>
  </sheetData>
  <mergeCells count="13">
    <mergeCell ref="B45:D45"/>
    <mergeCell ref="J6:K6"/>
    <mergeCell ref="B19:E19"/>
    <mergeCell ref="B28:E28"/>
    <mergeCell ref="B36:E36"/>
    <mergeCell ref="B43:D43"/>
    <mergeCell ref="B44:D44"/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workbookViewId="0">
      <selection activeCell="B32" sqref="B32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103</v>
      </c>
      <c r="C2" s="68"/>
      <c r="D2" s="68"/>
      <c r="E2" s="68"/>
    </row>
    <row r="3" spans="2:11" ht="26.25" x14ac:dyDescent="0.4">
      <c r="B3" s="69" t="s">
        <v>104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4">
        <f>E28</f>
        <v>15000</v>
      </c>
      <c r="J7" s="12" t="s">
        <v>44</v>
      </c>
      <c r="K7" s="13">
        <f>E28</f>
        <v>15000</v>
      </c>
    </row>
    <row r="8" spans="2:11" ht="30" x14ac:dyDescent="0.25">
      <c r="B8" s="12" t="s">
        <v>79</v>
      </c>
      <c r="C8" s="6">
        <v>1</v>
      </c>
      <c r="D8" s="21">
        <v>40000</v>
      </c>
      <c r="E8" s="21">
        <f t="shared" ref="E8:E13" si="0">C8*D8</f>
        <v>40000</v>
      </c>
      <c r="G8" s="12" t="s">
        <v>45</v>
      </c>
      <c r="H8" s="13">
        <f>H7*20%</f>
        <v>3000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1500</v>
      </c>
      <c r="J9" s="12" t="s">
        <v>46</v>
      </c>
      <c r="K9" s="13">
        <f>K7*10%</f>
        <v>1500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600</v>
      </c>
      <c r="J10" s="12" t="s">
        <v>48</v>
      </c>
      <c r="K10" s="13">
        <f>K7*4%</f>
        <v>600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105</v>
      </c>
      <c r="C13" s="6">
        <v>1</v>
      </c>
      <c r="D13" s="21">
        <v>25000</v>
      </c>
      <c r="E13" s="21">
        <f t="shared" si="0"/>
        <v>25000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8400</v>
      </c>
      <c r="J14" s="7" t="s">
        <v>51</v>
      </c>
      <c r="K14" s="14">
        <f>K7-(K8+K9+K10+K11+K12)</f>
        <v>11400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66000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14000</v>
      </c>
      <c r="G16" s="16" t="s">
        <v>53</v>
      </c>
      <c r="H16" s="17">
        <f>H14/H7</f>
        <v>0.56000000000000005</v>
      </c>
      <c r="J16" s="16" t="s">
        <v>53</v>
      </c>
      <c r="K16" s="17">
        <f>K14/K7</f>
        <v>0.76</v>
      </c>
    </row>
    <row r="17" spans="2:5" ht="18.75" x14ac:dyDescent="0.3">
      <c r="B17" s="10" t="s">
        <v>54</v>
      </c>
      <c r="C17" s="10"/>
      <c r="D17" s="10"/>
      <c r="E17" s="20">
        <f>1-(E16/E15)</f>
        <v>0.78787878787878785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26</v>
      </c>
      <c r="C22" s="6">
        <v>50</v>
      </c>
      <c r="D22" s="6">
        <v>74.5</v>
      </c>
      <c r="E22" s="13">
        <f>C22*D22</f>
        <v>3725</v>
      </c>
    </row>
    <row r="23" spans="2:5" ht="18.75" x14ac:dyDescent="0.25">
      <c r="B23" s="7" t="s">
        <v>23</v>
      </c>
      <c r="C23" s="8">
        <f>SUM(C21:C22)</f>
        <v>51</v>
      </c>
      <c r="D23" s="9"/>
      <c r="E23" s="23">
        <f>SUM(E21:E22)</f>
        <v>3725</v>
      </c>
    </row>
    <row r="24" spans="2:5" ht="18.75" x14ac:dyDescent="0.3">
      <c r="B24" s="10" t="s">
        <v>52</v>
      </c>
      <c r="C24" s="10"/>
      <c r="D24" s="10"/>
      <c r="E24" s="11">
        <v>1000</v>
      </c>
    </row>
    <row r="25" spans="2:5" ht="18.75" x14ac:dyDescent="0.3">
      <c r="B25" s="10" t="s">
        <v>54</v>
      </c>
      <c r="C25" s="10"/>
      <c r="D25" s="10"/>
      <c r="E25" s="20">
        <f>1-(E24/E23)</f>
        <v>0.73154362416107377</v>
      </c>
    </row>
    <row r="26" spans="2:5" x14ac:dyDescent="0.25">
      <c r="E26"/>
    </row>
    <row r="27" spans="2:5" ht="15.75" x14ac:dyDescent="0.25">
      <c r="B27" s="74" t="s">
        <v>56</v>
      </c>
      <c r="C27" s="74"/>
      <c r="D27" s="74"/>
      <c r="E27" s="18">
        <f>E15+E23</f>
        <v>69725</v>
      </c>
    </row>
    <row r="28" spans="2:5" ht="15.75" x14ac:dyDescent="0.25">
      <c r="B28" s="74" t="s">
        <v>57</v>
      </c>
      <c r="C28" s="74"/>
      <c r="D28" s="74"/>
      <c r="E28" s="18">
        <f>E16+E24</f>
        <v>15000</v>
      </c>
    </row>
    <row r="29" spans="2:5" ht="15.75" x14ac:dyDescent="0.25">
      <c r="B29" s="74" t="s">
        <v>58</v>
      </c>
      <c r="C29" s="74"/>
      <c r="D29" s="74"/>
      <c r="E29" s="19">
        <f>1-(E28/E27)</f>
        <v>0.78486912871997128</v>
      </c>
    </row>
    <row r="30" spans="2:5" x14ac:dyDescent="0.25">
      <c r="B30" s="2"/>
      <c r="C30" s="2"/>
      <c r="D30" s="2"/>
    </row>
    <row r="32" spans="2:5" ht="33.75" x14ac:dyDescent="0.25">
      <c r="B32" s="68" t="s">
        <v>106</v>
      </c>
      <c r="C32" s="68"/>
      <c r="D32" s="68"/>
      <c r="E32" s="68"/>
    </row>
    <row r="33" spans="2:11" ht="26.25" x14ac:dyDescent="0.4">
      <c r="B33" s="69" t="s">
        <v>104</v>
      </c>
      <c r="C33" s="69"/>
      <c r="D33" s="69"/>
      <c r="E33" s="69"/>
    </row>
    <row r="34" spans="2:11" ht="23.25" x14ac:dyDescent="0.35">
      <c r="B34" s="70" t="s">
        <v>60</v>
      </c>
      <c r="C34" s="70"/>
      <c r="D34" s="70"/>
      <c r="E34" s="70"/>
    </row>
    <row r="35" spans="2:11" ht="18.75" x14ac:dyDescent="0.3">
      <c r="B35" s="71" t="s">
        <v>3</v>
      </c>
      <c r="C35" s="71"/>
      <c r="D35" s="71"/>
      <c r="E35" s="71"/>
    </row>
    <row r="36" spans="2:11" ht="18.75" x14ac:dyDescent="0.3">
      <c r="B36" s="73"/>
      <c r="C36" s="73"/>
      <c r="D36" s="73"/>
      <c r="E36" s="73"/>
      <c r="G36" s="71" t="s">
        <v>41</v>
      </c>
      <c r="H36" s="71"/>
      <c r="J36" s="71" t="s">
        <v>42</v>
      </c>
      <c r="K36" s="71"/>
    </row>
    <row r="37" spans="2:11" x14ac:dyDescent="0.25">
      <c r="B37" s="3" t="s">
        <v>4</v>
      </c>
      <c r="C37" s="3" t="s">
        <v>5</v>
      </c>
      <c r="D37" s="3" t="s">
        <v>6</v>
      </c>
      <c r="E37" s="4" t="s">
        <v>43</v>
      </c>
      <c r="G37" s="12" t="s">
        <v>44</v>
      </c>
      <c r="H37" s="4">
        <f>E58</f>
        <v>16000</v>
      </c>
      <c r="J37" s="12" t="s">
        <v>44</v>
      </c>
      <c r="K37" s="13">
        <f>E58</f>
        <v>16000</v>
      </c>
    </row>
    <row r="38" spans="2:11" ht="30" x14ac:dyDescent="0.25">
      <c r="B38" s="12" t="s">
        <v>79</v>
      </c>
      <c r="C38" s="6">
        <v>1</v>
      </c>
      <c r="D38" s="21">
        <v>40000</v>
      </c>
      <c r="E38" s="21">
        <f t="shared" ref="E38:E43" si="1">C38*D38</f>
        <v>40000</v>
      </c>
      <c r="G38" s="12" t="s">
        <v>45</v>
      </c>
      <c r="H38" s="13">
        <f>H37*20%</f>
        <v>3200</v>
      </c>
      <c r="J38" s="12" t="s">
        <v>45</v>
      </c>
      <c r="K38" s="13"/>
    </row>
    <row r="39" spans="2:11" x14ac:dyDescent="0.25">
      <c r="B39" s="5" t="s">
        <v>20</v>
      </c>
      <c r="C39" s="6">
        <v>1</v>
      </c>
      <c r="D39" s="21"/>
      <c r="E39" s="21">
        <f t="shared" si="1"/>
        <v>0</v>
      </c>
      <c r="G39" s="12" t="s">
        <v>46</v>
      </c>
      <c r="H39" s="13">
        <f>H37*10%</f>
        <v>1600</v>
      </c>
      <c r="J39" s="12" t="s">
        <v>46</v>
      </c>
      <c r="K39" s="13">
        <f>K37*10%</f>
        <v>1600</v>
      </c>
    </row>
    <row r="40" spans="2:11" x14ac:dyDescent="0.25">
      <c r="B40" s="5" t="s">
        <v>47</v>
      </c>
      <c r="C40" s="6">
        <v>1</v>
      </c>
      <c r="D40" s="21"/>
      <c r="E40" s="21">
        <f t="shared" si="1"/>
        <v>0</v>
      </c>
      <c r="G40" s="12" t="s">
        <v>48</v>
      </c>
      <c r="H40" s="13">
        <f>H37*4%</f>
        <v>640</v>
      </c>
      <c r="J40" s="12" t="s">
        <v>48</v>
      </c>
      <c r="K40" s="13">
        <f>K37*4%</f>
        <v>640</v>
      </c>
    </row>
    <row r="41" spans="2:11" ht="30" x14ac:dyDescent="0.25">
      <c r="B41" s="12" t="s">
        <v>22</v>
      </c>
      <c r="C41" s="6">
        <v>1</v>
      </c>
      <c r="D41" s="21"/>
      <c r="E41" s="21">
        <f t="shared" si="1"/>
        <v>0</v>
      </c>
      <c r="G41" s="12" t="s">
        <v>49</v>
      </c>
      <c r="H41" s="13">
        <v>1500</v>
      </c>
      <c r="J41" s="12" t="s">
        <v>49</v>
      </c>
      <c r="K41" s="13">
        <v>1500</v>
      </c>
    </row>
    <row r="42" spans="2:11" ht="75" x14ac:dyDescent="0.25">
      <c r="B42" s="12" t="s">
        <v>16</v>
      </c>
      <c r="C42" s="6">
        <v>1</v>
      </c>
      <c r="D42" s="21">
        <v>1000</v>
      </c>
      <c r="E42" s="21">
        <f t="shared" si="1"/>
        <v>1000</v>
      </c>
      <c r="G42" s="12"/>
      <c r="H42" s="13"/>
      <c r="J42" s="12"/>
      <c r="K42" s="13"/>
    </row>
    <row r="43" spans="2:11" x14ac:dyDescent="0.25">
      <c r="B43" s="5" t="s">
        <v>107</v>
      </c>
      <c r="C43" s="6">
        <v>18</v>
      </c>
      <c r="D43" s="21">
        <v>2531</v>
      </c>
      <c r="E43" s="21">
        <f t="shared" si="1"/>
        <v>45558</v>
      </c>
      <c r="G43" s="12"/>
      <c r="H43" s="13"/>
      <c r="J43" s="12"/>
      <c r="K43" s="13"/>
    </row>
    <row r="44" spans="2:11" ht="18.75" x14ac:dyDescent="0.25">
      <c r="B44" s="5" t="s">
        <v>18</v>
      </c>
      <c r="C44" s="6"/>
      <c r="D44" s="21"/>
      <c r="E44" s="21"/>
      <c r="G44" s="7" t="s">
        <v>51</v>
      </c>
      <c r="H44" s="14">
        <f>H37-(H38+H39+H40+H41+H42)</f>
        <v>9060</v>
      </c>
      <c r="J44" s="7" t="s">
        <v>51</v>
      </c>
      <c r="K44" s="14">
        <f>K37-(K38+K39+K40+K41+K42)</f>
        <v>12260</v>
      </c>
    </row>
    <row r="45" spans="2:11" ht="18.75" x14ac:dyDescent="0.25">
      <c r="B45" s="7" t="s">
        <v>23</v>
      </c>
      <c r="C45" s="8">
        <f>SUM(C38:C44)</f>
        <v>23</v>
      </c>
      <c r="D45" s="22"/>
      <c r="E45" s="23">
        <f>SUM(E38:E44)</f>
        <v>86558</v>
      </c>
      <c r="G45" s="15"/>
      <c r="H45" s="15"/>
      <c r="J45" s="15"/>
      <c r="K45" s="15"/>
    </row>
    <row r="46" spans="2:11" ht="18.75" x14ac:dyDescent="0.3">
      <c r="B46" s="10" t="s">
        <v>52</v>
      </c>
      <c r="C46" s="10"/>
      <c r="D46" s="10"/>
      <c r="E46" s="11">
        <v>15000</v>
      </c>
      <c r="G46" s="16" t="s">
        <v>53</v>
      </c>
      <c r="H46" s="17">
        <f>H44/H37</f>
        <v>0.56625000000000003</v>
      </c>
      <c r="J46" s="16" t="s">
        <v>53</v>
      </c>
      <c r="K46" s="17">
        <f>K44/K37</f>
        <v>0.76624999999999999</v>
      </c>
    </row>
    <row r="47" spans="2:11" ht="18.75" x14ac:dyDescent="0.3">
      <c r="B47" s="10" t="s">
        <v>54</v>
      </c>
      <c r="C47" s="10"/>
      <c r="D47" s="10"/>
      <c r="E47" s="20">
        <f>1-(E46/E45)</f>
        <v>0.82670579264770438</v>
      </c>
    </row>
    <row r="49" spans="2:5" ht="18.75" x14ac:dyDescent="0.3">
      <c r="B49" s="71" t="s">
        <v>24</v>
      </c>
      <c r="C49" s="71"/>
      <c r="D49" s="71"/>
      <c r="E49" s="71"/>
    </row>
    <row r="50" spans="2:5" x14ac:dyDescent="0.25">
      <c r="B50" s="3" t="s">
        <v>4</v>
      </c>
      <c r="C50" s="3" t="s">
        <v>5</v>
      </c>
      <c r="D50" s="3" t="s">
        <v>6</v>
      </c>
      <c r="E50" s="4" t="s">
        <v>43</v>
      </c>
    </row>
    <row r="51" spans="2:5" ht="30" x14ac:dyDescent="0.25">
      <c r="B51" s="12" t="s">
        <v>25</v>
      </c>
      <c r="C51" s="6">
        <v>1</v>
      </c>
      <c r="D51" s="6"/>
      <c r="E51" s="13">
        <f>C51*D51</f>
        <v>0</v>
      </c>
    </row>
    <row r="52" spans="2:5" ht="30" x14ac:dyDescent="0.25">
      <c r="B52" s="12" t="s">
        <v>26</v>
      </c>
      <c r="C52" s="6">
        <v>50</v>
      </c>
      <c r="D52" s="6">
        <v>74.5</v>
      </c>
      <c r="E52" s="13">
        <f>C52*D52</f>
        <v>3725</v>
      </c>
    </row>
    <row r="53" spans="2:5" ht="18.75" x14ac:dyDescent="0.25">
      <c r="B53" s="7" t="s">
        <v>23</v>
      </c>
      <c r="C53" s="8">
        <f>SUM(C51:C52)</f>
        <v>51</v>
      </c>
      <c r="D53" s="9"/>
      <c r="E53" s="23">
        <f>SUM(E51:E52)</f>
        <v>3725</v>
      </c>
    </row>
    <row r="54" spans="2:5" ht="18.75" x14ac:dyDescent="0.3">
      <c r="B54" s="10" t="s">
        <v>52</v>
      </c>
      <c r="C54" s="10"/>
      <c r="D54" s="10"/>
      <c r="E54" s="11">
        <v>1000</v>
      </c>
    </row>
    <row r="55" spans="2:5" ht="18.75" x14ac:dyDescent="0.3">
      <c r="B55" s="10" t="s">
        <v>54</v>
      </c>
      <c r="C55" s="10"/>
      <c r="D55" s="10"/>
      <c r="E55" s="20">
        <f>1-(E54/E53)</f>
        <v>0.73154362416107377</v>
      </c>
    </row>
    <row r="56" spans="2:5" x14ac:dyDescent="0.25">
      <c r="E56"/>
    </row>
    <row r="57" spans="2:5" ht="15.75" x14ac:dyDescent="0.25">
      <c r="B57" s="74" t="s">
        <v>56</v>
      </c>
      <c r="C57" s="74"/>
      <c r="D57" s="74"/>
      <c r="E57" s="18">
        <f>E45+E53</f>
        <v>90283</v>
      </c>
    </row>
    <row r="58" spans="2:5" ht="15.75" x14ac:dyDescent="0.25">
      <c r="B58" s="74" t="s">
        <v>57</v>
      </c>
      <c r="C58" s="74"/>
      <c r="D58" s="74"/>
      <c r="E58" s="18">
        <f>E46+E54</f>
        <v>16000</v>
      </c>
    </row>
    <row r="59" spans="2:5" ht="15.75" x14ac:dyDescent="0.25">
      <c r="B59" s="74" t="s">
        <v>58</v>
      </c>
      <c r="C59" s="74"/>
      <c r="D59" s="74"/>
      <c r="E59" s="19">
        <f>1-(E58/E57)</f>
        <v>0.82277948229456266</v>
      </c>
    </row>
  </sheetData>
  <mergeCells count="22">
    <mergeCell ref="B59:D59"/>
    <mergeCell ref="G36:H36"/>
    <mergeCell ref="J36:K36"/>
    <mergeCell ref="B49:E49"/>
    <mergeCell ref="B57:D57"/>
    <mergeCell ref="B58:D58"/>
    <mergeCell ref="B32:E32"/>
    <mergeCell ref="B33:E33"/>
    <mergeCell ref="B34:E34"/>
    <mergeCell ref="B35:E35"/>
    <mergeCell ref="B36:E36"/>
    <mergeCell ref="B29:D29"/>
    <mergeCell ref="J6:K6"/>
    <mergeCell ref="B19:E19"/>
    <mergeCell ref="B27:D27"/>
    <mergeCell ref="B28:D28"/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3"/>
  <sheetViews>
    <sheetView topLeftCell="A57" workbookViewId="0">
      <selection activeCell="G77" sqref="G77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5">
      <c r="B2" s="68" t="s">
        <v>108</v>
      </c>
      <c r="C2" s="68"/>
      <c r="D2" s="68"/>
      <c r="E2" s="68"/>
      <c r="G2" s="75" t="s">
        <v>62</v>
      </c>
      <c r="H2" s="75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E44</f>
        <v>20000</v>
      </c>
      <c r="J7" s="12" t="s">
        <v>44</v>
      </c>
      <c r="K7" s="13">
        <f>E44</f>
        <v>20000</v>
      </c>
    </row>
    <row r="8" spans="2:11" ht="30" x14ac:dyDescent="0.25">
      <c r="B8" s="12" t="s">
        <v>11</v>
      </c>
      <c r="C8" s="6">
        <v>1</v>
      </c>
      <c r="D8" s="21">
        <v>80000</v>
      </c>
      <c r="E8" s="21">
        <v>80000</v>
      </c>
      <c r="G8" s="12" t="s">
        <v>45</v>
      </c>
      <c r="H8" s="13">
        <f>H7*20%</f>
        <v>4000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ref="E9:E13" si="0">C9*D9</f>
        <v>0</v>
      </c>
      <c r="G9" s="12" t="s">
        <v>46</v>
      </c>
      <c r="H9" s="13">
        <f>H7*10%</f>
        <v>2000</v>
      </c>
      <c r="J9" s="12" t="s">
        <v>46</v>
      </c>
      <c r="K9" s="13">
        <f>K7*10%</f>
        <v>2000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800</v>
      </c>
      <c r="J10" s="12" t="s">
        <v>48</v>
      </c>
      <c r="K10" s="13">
        <f>K7*4%</f>
        <v>800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50</v>
      </c>
      <c r="C13" s="6"/>
      <c r="D13" s="21">
        <v>100000</v>
      </c>
      <c r="E13" s="21">
        <f t="shared" si="0"/>
        <v>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11700</v>
      </c>
      <c r="J14" s="7" t="s">
        <v>51</v>
      </c>
      <c r="K14" s="14">
        <f>K7-(K8+K9+K10+K11+K12)</f>
        <v>15700</v>
      </c>
    </row>
    <row r="15" spans="2:11" ht="18.75" x14ac:dyDescent="0.25">
      <c r="B15" s="7" t="s">
        <v>23</v>
      </c>
      <c r="C15" s="8">
        <f>SUM(C8:C14)</f>
        <v>5</v>
      </c>
      <c r="D15" s="22"/>
      <c r="E15" s="23">
        <f>SUM(E8:E14)</f>
        <v>81000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32000</v>
      </c>
      <c r="G16" s="16" t="s">
        <v>53</v>
      </c>
      <c r="H16" s="17">
        <f>H14/H7</f>
        <v>0.58499999999999996</v>
      </c>
      <c r="J16" s="16" t="s">
        <v>53</v>
      </c>
      <c r="K16" s="17">
        <f>K14/K7</f>
        <v>0.78500000000000003</v>
      </c>
    </row>
    <row r="17" spans="2:5" ht="18.75" x14ac:dyDescent="0.3">
      <c r="B17" s="10" t="s">
        <v>54</v>
      </c>
      <c r="C17" s="10"/>
      <c r="D17" s="10"/>
      <c r="E17" s="20">
        <f>1-(E16/E15)</f>
        <v>0.60493827160493829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600</v>
      </c>
      <c r="D22" s="6">
        <v>22</v>
      </c>
      <c r="E22" s="13">
        <f>C22*D22</f>
        <v>13200</v>
      </c>
    </row>
    <row r="23" spans="2:5" ht="30" x14ac:dyDescent="0.25">
      <c r="B23" s="12" t="s">
        <v>26</v>
      </c>
      <c r="C23" s="6">
        <v>300</v>
      </c>
      <c r="D23" s="6">
        <v>74.5</v>
      </c>
      <c r="E23" s="13">
        <f>C23*D23</f>
        <v>22350</v>
      </c>
    </row>
    <row r="24" spans="2:5" ht="18.75" x14ac:dyDescent="0.25">
      <c r="B24" s="7" t="s">
        <v>23</v>
      </c>
      <c r="C24" s="8">
        <f>SUM(C21:C23)</f>
        <v>901</v>
      </c>
      <c r="D24" s="9"/>
      <c r="E24" s="23">
        <f>SUM(E21:E23)</f>
        <v>35550</v>
      </c>
    </row>
    <row r="25" spans="2:5" ht="18.75" x14ac:dyDescent="0.3">
      <c r="B25" s="10" t="s">
        <v>52</v>
      </c>
      <c r="C25" s="10"/>
      <c r="D25" s="10"/>
      <c r="E25" s="11">
        <v>5000</v>
      </c>
    </row>
    <row r="26" spans="2:5" ht="18.75" x14ac:dyDescent="0.3">
      <c r="B26" s="10" t="s">
        <v>54</v>
      </c>
      <c r="C26" s="10"/>
      <c r="D26" s="10"/>
      <c r="E26" s="20">
        <f>1-(E25/E24)</f>
        <v>0.85935302390998591</v>
      </c>
    </row>
    <row r="27" spans="2:5" x14ac:dyDescent="0.25">
      <c r="E27"/>
    </row>
    <row r="28" spans="2:5" ht="18.75" x14ac:dyDescent="0.3">
      <c r="B28" s="71" t="s">
        <v>28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/>
      <c r="D30" s="13">
        <v>215</v>
      </c>
      <c r="E30" s="13">
        <f>C30*D30</f>
        <v>0</v>
      </c>
    </row>
    <row r="31" spans="2:5" ht="30" x14ac:dyDescent="0.25">
      <c r="B31" s="12" t="s">
        <v>30</v>
      </c>
      <c r="C31" s="6"/>
      <c r="D31" s="13"/>
      <c r="E31" s="13"/>
    </row>
    <row r="32" spans="2:5" ht="18.75" x14ac:dyDescent="0.25">
      <c r="B32" s="7" t="s">
        <v>23</v>
      </c>
      <c r="C32" s="8">
        <f>SUM(C30:C30)</f>
        <v>0</v>
      </c>
      <c r="D32" s="9"/>
      <c r="E32" s="23">
        <f>SUM(E30:E30)</f>
        <v>0</v>
      </c>
    </row>
    <row r="33" spans="2:5" ht="18.75" x14ac:dyDescent="0.3">
      <c r="B33" s="10" t="s">
        <v>52</v>
      </c>
      <c r="C33" s="10"/>
      <c r="D33" s="10"/>
      <c r="E33" s="11">
        <v>5000</v>
      </c>
    </row>
    <row r="34" spans="2:5" ht="18.75" x14ac:dyDescent="0.3">
      <c r="B34" s="10" t="s">
        <v>54</v>
      </c>
      <c r="C34" s="10"/>
      <c r="D34" s="10"/>
      <c r="E34" s="20" t="e">
        <f>1-(E33/E32)</f>
        <v>#DIV/0!</v>
      </c>
    </row>
    <row r="35" spans="2:5" ht="18.75" x14ac:dyDescent="0.3">
      <c r="B35" s="24"/>
      <c r="C35" s="24"/>
      <c r="D35" s="24"/>
      <c r="E35" s="25"/>
    </row>
    <row r="36" spans="2:5" ht="18.75" x14ac:dyDescent="0.3">
      <c r="B36" s="72" t="s">
        <v>31</v>
      </c>
      <c r="C36" s="72"/>
      <c r="D36" s="72"/>
      <c r="E36" s="72"/>
    </row>
    <row r="37" spans="2:5" x14ac:dyDescent="0.25">
      <c r="B37" s="3" t="s">
        <v>4</v>
      </c>
      <c r="C37" s="3" t="s">
        <v>5</v>
      </c>
      <c r="D37" s="3" t="s">
        <v>6</v>
      </c>
      <c r="E37" s="4" t="s">
        <v>43</v>
      </c>
    </row>
    <row r="38" spans="2:5" x14ac:dyDescent="0.25">
      <c r="B38" s="12" t="s">
        <v>32</v>
      </c>
      <c r="C38" s="6"/>
      <c r="D38" s="13">
        <v>135</v>
      </c>
      <c r="E38" s="13">
        <f>C38*D38</f>
        <v>0</v>
      </c>
    </row>
    <row r="39" spans="2:5" ht="18.75" x14ac:dyDescent="0.25">
      <c r="B39" s="7" t="s">
        <v>23</v>
      </c>
      <c r="C39" s="8">
        <f>SUM(C38:C38)</f>
        <v>0</v>
      </c>
      <c r="D39" s="9"/>
      <c r="E39" s="23">
        <f>SUM(E38:E38)</f>
        <v>0</v>
      </c>
    </row>
    <row r="40" spans="2:5" ht="18.75" x14ac:dyDescent="0.3">
      <c r="B40" s="10" t="s">
        <v>52</v>
      </c>
      <c r="C40" s="10"/>
      <c r="D40" s="10"/>
      <c r="E40" s="11">
        <v>3000</v>
      </c>
    </row>
    <row r="41" spans="2:5" ht="18.75" x14ac:dyDescent="0.3">
      <c r="B41" s="10" t="s">
        <v>54</v>
      </c>
      <c r="C41" s="10"/>
      <c r="D41" s="10"/>
      <c r="E41" s="20" t="e">
        <f>1-(E40/E39)</f>
        <v>#DIV/0!</v>
      </c>
    </row>
    <row r="42" spans="2:5" x14ac:dyDescent="0.25">
      <c r="E42"/>
    </row>
    <row r="43" spans="2:5" ht="15.75" x14ac:dyDescent="0.25">
      <c r="B43" s="74" t="s">
        <v>56</v>
      </c>
      <c r="C43" s="74"/>
      <c r="D43" s="74"/>
      <c r="E43" s="18">
        <f>E15+E24+E39+E32</f>
        <v>116550</v>
      </c>
    </row>
    <row r="44" spans="2:5" ht="15.75" x14ac:dyDescent="0.25">
      <c r="B44" s="74" t="s">
        <v>57</v>
      </c>
      <c r="C44" s="74"/>
      <c r="D44" s="74"/>
      <c r="E44" s="18">
        <v>20000</v>
      </c>
    </row>
    <row r="45" spans="2:5" ht="15.75" x14ac:dyDescent="0.25">
      <c r="B45" s="74" t="s">
        <v>58</v>
      </c>
      <c r="C45" s="74"/>
      <c r="D45" s="74"/>
      <c r="E45" s="19">
        <f>1-(E44/E43)</f>
        <v>0.8283998283998284</v>
      </c>
    </row>
    <row r="46" spans="2:5" x14ac:dyDescent="0.25">
      <c r="B46" s="2"/>
      <c r="C46" s="2"/>
      <c r="D46" s="2"/>
    </row>
    <row r="54" spans="2:5" ht="33.75" x14ac:dyDescent="0.25">
      <c r="B54" s="68" t="s">
        <v>109</v>
      </c>
      <c r="C54" s="68"/>
      <c r="D54" s="68"/>
      <c r="E54" s="68"/>
    </row>
    <row r="55" spans="2:5" ht="26.25" x14ac:dyDescent="0.4">
      <c r="B55" s="69" t="s">
        <v>1</v>
      </c>
      <c r="C55" s="69"/>
      <c r="D55" s="69"/>
      <c r="E55" s="69"/>
    </row>
    <row r="56" spans="2:5" ht="23.25" x14ac:dyDescent="0.35">
      <c r="B56" s="70" t="s">
        <v>60</v>
      </c>
      <c r="C56" s="70"/>
      <c r="D56" s="70"/>
      <c r="E56" s="70"/>
    </row>
    <row r="57" spans="2:5" ht="18.75" x14ac:dyDescent="0.3">
      <c r="B57" s="71" t="s">
        <v>3</v>
      </c>
      <c r="C57" s="71"/>
      <c r="D57" s="71"/>
      <c r="E57" s="71"/>
    </row>
    <row r="58" spans="2:5" ht="15.75" x14ac:dyDescent="0.25">
      <c r="B58" s="73"/>
      <c r="C58" s="73"/>
      <c r="D58" s="73"/>
      <c r="E58" s="73"/>
    </row>
    <row r="59" spans="2:5" x14ac:dyDescent="0.25">
      <c r="B59" s="3" t="s">
        <v>4</v>
      </c>
      <c r="C59" s="3" t="s">
        <v>5</v>
      </c>
      <c r="D59" s="3" t="s">
        <v>6</v>
      </c>
      <c r="E59" s="4" t="s">
        <v>43</v>
      </c>
    </row>
    <row r="60" spans="2:5" ht="30" x14ac:dyDescent="0.25">
      <c r="B60" s="12" t="s">
        <v>11</v>
      </c>
      <c r="C60" s="6">
        <v>1</v>
      </c>
      <c r="D60" s="21">
        <v>80000</v>
      </c>
      <c r="E60" s="21">
        <f t="shared" ref="E60:E65" si="1">C60*D60</f>
        <v>80000</v>
      </c>
    </row>
    <row r="61" spans="2:5" x14ac:dyDescent="0.25">
      <c r="B61" s="5" t="s">
        <v>20</v>
      </c>
      <c r="C61" s="6">
        <v>1</v>
      </c>
      <c r="D61" s="21"/>
      <c r="E61" s="21">
        <f t="shared" si="1"/>
        <v>0</v>
      </c>
    </row>
    <row r="62" spans="2:5" x14ac:dyDescent="0.25">
      <c r="B62" s="5" t="s">
        <v>47</v>
      </c>
      <c r="C62" s="6">
        <v>1</v>
      </c>
      <c r="D62" s="21"/>
      <c r="E62" s="21">
        <f t="shared" si="1"/>
        <v>0</v>
      </c>
    </row>
    <row r="63" spans="2:5" ht="30" x14ac:dyDescent="0.25">
      <c r="B63" s="12" t="s">
        <v>22</v>
      </c>
      <c r="C63" s="6">
        <v>1</v>
      </c>
      <c r="D63" s="21"/>
      <c r="E63" s="21">
        <f t="shared" si="1"/>
        <v>0</v>
      </c>
    </row>
    <row r="64" spans="2:5" ht="75" x14ac:dyDescent="0.25">
      <c r="B64" s="12" t="s">
        <v>16</v>
      </c>
      <c r="C64" s="6">
        <v>1</v>
      </c>
      <c r="D64" s="21">
        <v>1000</v>
      </c>
      <c r="E64" s="21">
        <f t="shared" si="1"/>
        <v>1000</v>
      </c>
    </row>
    <row r="65" spans="2:5" x14ac:dyDescent="0.25">
      <c r="B65" s="5" t="s">
        <v>50</v>
      </c>
      <c r="C65" s="6">
        <v>1</v>
      </c>
      <c r="D65" s="21">
        <v>100000</v>
      </c>
      <c r="E65" s="21">
        <f t="shared" si="1"/>
        <v>100000</v>
      </c>
    </row>
    <row r="66" spans="2:5" x14ac:dyDescent="0.25">
      <c r="B66" s="5" t="s">
        <v>18</v>
      </c>
      <c r="C66" s="6"/>
      <c r="D66" s="21"/>
      <c r="E66" s="21"/>
    </row>
    <row r="67" spans="2:5" ht="18.75" x14ac:dyDescent="0.25">
      <c r="B67" s="7" t="s">
        <v>23</v>
      </c>
      <c r="C67" s="8">
        <f>SUM(C60:C66)</f>
        <v>6</v>
      </c>
      <c r="D67" s="22"/>
      <c r="E67" s="23">
        <f>SUM(E60:E66)</f>
        <v>181000</v>
      </c>
    </row>
    <row r="68" spans="2:5" ht="18.75" x14ac:dyDescent="0.3">
      <c r="B68" s="10" t="s">
        <v>52</v>
      </c>
      <c r="C68" s="10"/>
      <c r="D68" s="10"/>
      <c r="E68" s="11">
        <v>18000</v>
      </c>
    </row>
    <row r="69" spans="2:5" ht="18.75" x14ac:dyDescent="0.3">
      <c r="B69" s="10" t="s">
        <v>54</v>
      </c>
      <c r="C69" s="10"/>
      <c r="D69" s="10"/>
      <c r="E69" s="20">
        <f>1-(E68/E67)</f>
        <v>0.90055248618784534</v>
      </c>
    </row>
    <row r="71" spans="2:5" ht="18.75" x14ac:dyDescent="0.3">
      <c r="B71" s="71" t="s">
        <v>24</v>
      </c>
      <c r="C71" s="71"/>
      <c r="D71" s="71"/>
      <c r="E71" s="71"/>
    </row>
    <row r="72" spans="2:5" x14ac:dyDescent="0.25">
      <c r="B72" s="3" t="s">
        <v>4</v>
      </c>
      <c r="C72" s="3" t="s">
        <v>5</v>
      </c>
      <c r="D72" s="3" t="s">
        <v>6</v>
      </c>
      <c r="E72" s="4" t="s">
        <v>43</v>
      </c>
    </row>
    <row r="73" spans="2:5" ht="30" x14ac:dyDescent="0.25">
      <c r="B73" s="12" t="s">
        <v>25</v>
      </c>
      <c r="C73" s="6">
        <v>1</v>
      </c>
      <c r="D73" s="6"/>
      <c r="E73" s="13">
        <f>C73*D73</f>
        <v>0</v>
      </c>
    </row>
    <row r="74" spans="2:5" ht="30" x14ac:dyDescent="0.25">
      <c r="B74" s="12" t="s">
        <v>63</v>
      </c>
      <c r="C74" s="6">
        <v>300</v>
      </c>
      <c r="D74" s="6">
        <v>22</v>
      </c>
      <c r="E74" s="13">
        <f>C74*D74</f>
        <v>6600</v>
      </c>
    </row>
    <row r="75" spans="2:5" ht="30" x14ac:dyDescent="0.25">
      <c r="B75" s="12" t="s">
        <v>26</v>
      </c>
      <c r="C75" s="6">
        <v>100</v>
      </c>
      <c r="D75" s="6">
        <v>74.5</v>
      </c>
      <c r="E75" s="13">
        <f>C75*D75</f>
        <v>7450</v>
      </c>
    </row>
    <row r="76" spans="2:5" ht="18.75" x14ac:dyDescent="0.25">
      <c r="B76" s="7" t="s">
        <v>23</v>
      </c>
      <c r="C76" s="8">
        <f>SUM(C73:C75)</f>
        <v>401</v>
      </c>
      <c r="D76" s="9"/>
      <c r="E76" s="23">
        <f>SUM(E73:E75)</f>
        <v>14050</v>
      </c>
    </row>
    <row r="77" spans="2:5" ht="18.75" x14ac:dyDescent="0.3">
      <c r="B77" s="10" t="s">
        <v>52</v>
      </c>
      <c r="C77" s="10"/>
      <c r="D77" s="10"/>
      <c r="E77" s="11">
        <v>2000</v>
      </c>
    </row>
    <row r="78" spans="2:5" ht="18.75" x14ac:dyDescent="0.3">
      <c r="B78" s="10" t="s">
        <v>54</v>
      </c>
      <c r="C78" s="10"/>
      <c r="D78" s="10"/>
      <c r="E78" s="20">
        <f>1-(E77/E76)</f>
        <v>0.85765124555160144</v>
      </c>
    </row>
    <row r="79" spans="2:5" x14ac:dyDescent="0.25">
      <c r="E79"/>
    </row>
    <row r="80" spans="2:5" x14ac:dyDescent="0.25">
      <c r="E80"/>
    </row>
    <row r="81" spans="2:5" ht="15.75" x14ac:dyDescent="0.25">
      <c r="B81" s="74" t="s">
        <v>56</v>
      </c>
      <c r="C81" s="74"/>
      <c r="D81" s="74"/>
      <c r="E81" s="18">
        <f>E67+E76</f>
        <v>195050</v>
      </c>
    </row>
    <row r="82" spans="2:5" ht="15.75" x14ac:dyDescent="0.25">
      <c r="B82" s="74" t="s">
        <v>57</v>
      </c>
      <c r="C82" s="74"/>
      <c r="D82" s="74"/>
      <c r="E82" s="18">
        <f>E68+E77</f>
        <v>20000</v>
      </c>
    </row>
    <row r="83" spans="2:5" ht="15.75" x14ac:dyDescent="0.25">
      <c r="B83" s="74" t="s">
        <v>58</v>
      </c>
      <c r="C83" s="74"/>
      <c r="D83" s="74"/>
      <c r="E83" s="19">
        <f>1-(E82/E81)</f>
        <v>0.89746218918226095</v>
      </c>
    </row>
  </sheetData>
  <mergeCells count="23">
    <mergeCell ref="B54:E54"/>
    <mergeCell ref="B81:D81"/>
    <mergeCell ref="B82:D82"/>
    <mergeCell ref="B83:D83"/>
    <mergeCell ref="B55:E55"/>
    <mergeCell ref="B56:E56"/>
    <mergeCell ref="B57:E57"/>
    <mergeCell ref="B58:E58"/>
    <mergeCell ref="B71:E71"/>
    <mergeCell ref="B2:E2"/>
    <mergeCell ref="G2:H2"/>
    <mergeCell ref="B3:E3"/>
    <mergeCell ref="B4:E4"/>
    <mergeCell ref="B5:E5"/>
    <mergeCell ref="B45:D45"/>
    <mergeCell ref="J6:K6"/>
    <mergeCell ref="B19:E19"/>
    <mergeCell ref="B28:E28"/>
    <mergeCell ref="B36:E36"/>
    <mergeCell ref="B43:D43"/>
    <mergeCell ref="B44:D44"/>
    <mergeCell ref="B6:E6"/>
    <mergeCell ref="G6:H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B2" sqref="B2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110</v>
      </c>
      <c r="C2" s="68"/>
      <c r="D2" s="68"/>
      <c r="E2" s="68"/>
    </row>
    <row r="3" spans="2:11" ht="26.25" x14ac:dyDescent="0.4">
      <c r="B3" s="69" t="s">
        <v>111</v>
      </c>
      <c r="C3" s="69"/>
      <c r="D3" s="69"/>
      <c r="E3" s="69"/>
    </row>
    <row r="4" spans="2:11" ht="23.25" x14ac:dyDescent="0.35">
      <c r="B4" s="70" t="s">
        <v>90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5.75" x14ac:dyDescent="0.25">
      <c r="B6" s="73"/>
      <c r="C6" s="73"/>
      <c r="D6" s="73"/>
      <c r="E6" s="73"/>
      <c r="G6" s="76" t="s">
        <v>41</v>
      </c>
      <c r="H6" s="76"/>
      <c r="J6" s="76" t="s">
        <v>42</v>
      </c>
      <c r="K6" s="76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4">
        <f>E42</f>
        <v>20000</v>
      </c>
      <c r="J7" s="12" t="s">
        <v>44</v>
      </c>
      <c r="K7" s="13">
        <f>E42</f>
        <v>20000</v>
      </c>
    </row>
    <row r="8" spans="2:11" ht="45" x14ac:dyDescent="0.25">
      <c r="B8" s="12" t="s">
        <v>112</v>
      </c>
      <c r="C8" s="6">
        <v>2</v>
      </c>
      <c r="D8" s="21">
        <v>20000</v>
      </c>
      <c r="E8" s="21">
        <f t="shared" ref="E8:E13" si="0">C8*D8</f>
        <v>40000</v>
      </c>
      <c r="G8" s="12" t="s">
        <v>45</v>
      </c>
      <c r="H8" s="13">
        <f>H7*20%</f>
        <v>4000</v>
      </c>
      <c r="J8" s="12" t="s">
        <v>45</v>
      </c>
      <c r="K8" s="13"/>
    </row>
    <row r="9" spans="2:11" x14ac:dyDescent="0.25">
      <c r="B9" s="5" t="s">
        <v>113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2000</v>
      </c>
      <c r="J9" s="12" t="s">
        <v>46</v>
      </c>
      <c r="K9" s="13">
        <f>K7*10%</f>
        <v>2000</v>
      </c>
    </row>
    <row r="10" spans="2:11" x14ac:dyDescent="0.25">
      <c r="B10" s="5"/>
      <c r="C10" s="6"/>
      <c r="D10" s="21"/>
      <c r="E10" s="21">
        <f t="shared" si="0"/>
        <v>0</v>
      </c>
      <c r="G10" s="12" t="s">
        <v>48</v>
      </c>
      <c r="H10" s="13">
        <f>H7*4%</f>
        <v>800</v>
      </c>
      <c r="J10" s="12" t="s">
        <v>48</v>
      </c>
      <c r="K10" s="13">
        <f>K7*4%</f>
        <v>800</v>
      </c>
    </row>
    <row r="11" spans="2:11" x14ac:dyDescent="0.25">
      <c r="B11" s="12"/>
      <c r="C11" s="6"/>
      <c r="D11" s="21"/>
      <c r="E11" s="21">
        <f t="shared" si="0"/>
        <v>0</v>
      </c>
      <c r="G11" s="12" t="s">
        <v>49</v>
      </c>
      <c r="H11" s="13">
        <v>1200</v>
      </c>
      <c r="J11" s="12" t="s">
        <v>49</v>
      </c>
      <c r="K11" s="13">
        <v>1200</v>
      </c>
    </row>
    <row r="12" spans="2:11" ht="90" x14ac:dyDescent="0.25">
      <c r="B12" s="12" t="s">
        <v>92</v>
      </c>
      <c r="C12" s="6">
        <v>2</v>
      </c>
      <c r="D12" s="21">
        <v>500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114</v>
      </c>
      <c r="C13" s="6">
        <v>1</v>
      </c>
      <c r="D13" s="21">
        <v>25000</v>
      </c>
      <c r="E13" s="21">
        <f t="shared" si="0"/>
        <v>25000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12000</v>
      </c>
      <c r="J14" s="7" t="s">
        <v>51</v>
      </c>
      <c r="K14" s="14">
        <f>K7-(K8+K9+K10+K11+K12)</f>
        <v>16000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66000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13000</v>
      </c>
      <c r="G16" s="16" t="s">
        <v>53</v>
      </c>
      <c r="H16" s="17">
        <f>H14/H7</f>
        <v>0.6</v>
      </c>
      <c r="J16" s="16" t="s">
        <v>53</v>
      </c>
      <c r="K16" s="17">
        <f>K14/K7</f>
        <v>0.8</v>
      </c>
    </row>
    <row r="17" spans="2:5" ht="18.75" x14ac:dyDescent="0.3">
      <c r="B17" s="10" t="s">
        <v>54</v>
      </c>
      <c r="C17" s="10"/>
      <c r="D17" s="10"/>
      <c r="E17" s="20">
        <f>1-(E16/E15)</f>
        <v>0.80303030303030298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150</v>
      </c>
      <c r="D21" s="6">
        <v>57</v>
      </c>
      <c r="E21" s="13">
        <f>C21*D21</f>
        <v>8550</v>
      </c>
    </row>
    <row r="22" spans="2:5" ht="30" x14ac:dyDescent="0.25">
      <c r="B22" s="12" t="s">
        <v>26</v>
      </c>
      <c r="C22" s="6">
        <v>50</v>
      </c>
      <c r="D22" s="6">
        <v>74.5</v>
      </c>
      <c r="E22" s="13">
        <f>C22*D22</f>
        <v>3725</v>
      </c>
    </row>
    <row r="23" spans="2:5" x14ac:dyDescent="0.25">
      <c r="B23" s="12" t="s">
        <v>115</v>
      </c>
      <c r="C23" s="6">
        <v>100</v>
      </c>
      <c r="D23" s="6">
        <v>24</v>
      </c>
      <c r="E23" s="13">
        <f>C23*D23</f>
        <v>2400</v>
      </c>
    </row>
    <row r="24" spans="2:5" ht="18.75" x14ac:dyDescent="0.25">
      <c r="B24" s="7" t="s">
        <v>23</v>
      </c>
      <c r="C24" s="8">
        <f>SUM(C21:C23)</f>
        <v>300</v>
      </c>
      <c r="D24" s="9"/>
      <c r="E24" s="23">
        <f>SUM(E21:E23)</f>
        <v>14675</v>
      </c>
    </row>
    <row r="25" spans="2:5" ht="18.75" x14ac:dyDescent="0.3">
      <c r="B25" s="10" t="s">
        <v>52</v>
      </c>
      <c r="C25" s="10"/>
      <c r="D25" s="10"/>
      <c r="E25" s="11">
        <v>3000</v>
      </c>
    </row>
    <row r="26" spans="2:5" ht="18.75" x14ac:dyDescent="0.3">
      <c r="B26" s="10" t="s">
        <v>54</v>
      </c>
      <c r="C26" s="10"/>
      <c r="D26" s="10"/>
      <c r="E26" s="20">
        <f>1-(E25/E24)</f>
        <v>0.7955706984667803</v>
      </c>
    </row>
    <row r="27" spans="2:5" x14ac:dyDescent="0.25">
      <c r="E27"/>
    </row>
    <row r="28" spans="2:5" ht="18.75" x14ac:dyDescent="0.3">
      <c r="B28" s="71" t="s">
        <v>28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30</v>
      </c>
      <c r="D30" s="13">
        <v>219</v>
      </c>
      <c r="E30" s="13">
        <f>C30*D30</f>
        <v>6570</v>
      </c>
    </row>
    <row r="31" spans="2:5" ht="18.75" x14ac:dyDescent="0.25">
      <c r="B31" s="7" t="s">
        <v>23</v>
      </c>
      <c r="C31" s="8">
        <f>SUM(C30:C30)</f>
        <v>30</v>
      </c>
      <c r="D31" s="9"/>
      <c r="E31" s="23">
        <f>SUM(E30:E30)</f>
        <v>6570</v>
      </c>
    </row>
    <row r="32" spans="2:5" ht="18.75" x14ac:dyDescent="0.3">
      <c r="B32" s="10" t="s">
        <v>52</v>
      </c>
      <c r="C32" s="10"/>
      <c r="D32" s="10"/>
      <c r="E32" s="11">
        <v>2000</v>
      </c>
    </row>
    <row r="33" spans="2:5" ht="18.75" x14ac:dyDescent="0.3">
      <c r="B33" s="10" t="s">
        <v>54</v>
      </c>
      <c r="C33" s="10"/>
      <c r="D33" s="10"/>
      <c r="E33" s="20">
        <f>1-(E32/E31)</f>
        <v>0.69558599695585999</v>
      </c>
    </row>
    <row r="34" spans="2:5" ht="18.75" x14ac:dyDescent="0.3">
      <c r="B34" s="24"/>
      <c r="C34" s="24"/>
      <c r="D34" s="24"/>
      <c r="E34" s="25"/>
    </row>
    <row r="35" spans="2:5" ht="18.75" x14ac:dyDescent="0.3">
      <c r="B35" s="72" t="s">
        <v>31</v>
      </c>
      <c r="C35" s="72"/>
      <c r="D35" s="72"/>
      <c r="E35" s="72"/>
    </row>
    <row r="36" spans="2:5" x14ac:dyDescent="0.25">
      <c r="B36" s="3" t="s">
        <v>4</v>
      </c>
      <c r="C36" s="3" t="s">
        <v>5</v>
      </c>
      <c r="D36" s="3" t="s">
        <v>6</v>
      </c>
      <c r="E36" s="4" t="s">
        <v>43</v>
      </c>
    </row>
    <row r="37" spans="2:5" x14ac:dyDescent="0.25">
      <c r="B37" s="12" t="s">
        <v>32</v>
      </c>
      <c r="C37" s="6">
        <v>30</v>
      </c>
      <c r="D37" s="13">
        <v>135</v>
      </c>
      <c r="E37" s="13">
        <f>C37*D37</f>
        <v>4050</v>
      </c>
    </row>
    <row r="38" spans="2:5" ht="18.75" x14ac:dyDescent="0.25">
      <c r="B38" s="7" t="s">
        <v>23</v>
      </c>
      <c r="C38" s="8">
        <f>SUM(C37:C37)</f>
        <v>30</v>
      </c>
      <c r="D38" s="9"/>
      <c r="E38" s="23">
        <f>SUM(E37:E37)</f>
        <v>4050</v>
      </c>
    </row>
    <row r="39" spans="2:5" ht="18.75" x14ac:dyDescent="0.3">
      <c r="B39" s="10" t="s">
        <v>52</v>
      </c>
      <c r="C39" s="10"/>
      <c r="D39" s="10"/>
      <c r="E39" s="11">
        <v>2000</v>
      </c>
    </row>
    <row r="40" spans="2:5" ht="18.75" x14ac:dyDescent="0.3">
      <c r="B40" s="10" t="s">
        <v>54</v>
      </c>
      <c r="C40" s="10"/>
      <c r="D40" s="10"/>
      <c r="E40" s="20">
        <f>1-(E39/E38)</f>
        <v>0.50617283950617287</v>
      </c>
    </row>
    <row r="41" spans="2:5" ht="15.75" x14ac:dyDescent="0.25">
      <c r="B41" s="74" t="s">
        <v>56</v>
      </c>
      <c r="C41" s="74"/>
      <c r="D41" s="74"/>
      <c r="E41" s="18">
        <f>E15+E24+E38+E31</f>
        <v>91295</v>
      </c>
    </row>
    <row r="42" spans="2:5" ht="15.75" x14ac:dyDescent="0.25">
      <c r="B42" s="74" t="s">
        <v>57</v>
      </c>
      <c r="C42" s="74"/>
      <c r="D42" s="74"/>
      <c r="E42" s="18">
        <f>E16+E25+E39+E32</f>
        <v>20000</v>
      </c>
    </row>
    <row r="43" spans="2:5" ht="15.75" x14ac:dyDescent="0.25">
      <c r="B43" s="74" t="s">
        <v>58</v>
      </c>
      <c r="C43" s="74"/>
      <c r="D43" s="74"/>
      <c r="E43" s="19">
        <f>1-(E42/E41)</f>
        <v>0.78092995235226459</v>
      </c>
    </row>
    <row r="44" spans="2:5" x14ac:dyDescent="0.25">
      <c r="B44" s="2"/>
      <c r="C44" s="2"/>
      <c r="D44" s="2"/>
    </row>
  </sheetData>
  <mergeCells count="13">
    <mergeCell ref="B43:D43"/>
    <mergeCell ref="J6:K6"/>
    <mergeCell ref="B19:E19"/>
    <mergeCell ref="B28:E28"/>
    <mergeCell ref="B35:E35"/>
    <mergeCell ref="B41:D41"/>
    <mergeCell ref="B42:D42"/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D8" sqref="D8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3.5703125" customWidth="1"/>
    <col min="9" max="9" width="4.140625" customWidth="1"/>
    <col min="10" max="10" width="26.85546875" customWidth="1"/>
    <col min="11" max="11" width="21.85546875" customWidth="1"/>
  </cols>
  <sheetData>
    <row r="2" spans="2:11" ht="33.75" x14ac:dyDescent="0.25">
      <c r="B2" s="68" t="s">
        <v>39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40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E42</f>
        <v>45000</v>
      </c>
      <c r="J7" s="12" t="s">
        <v>44</v>
      </c>
      <c r="K7" s="13">
        <f>E42</f>
        <v>45000</v>
      </c>
    </row>
    <row r="8" spans="2:11" ht="30" x14ac:dyDescent="0.25">
      <c r="B8" s="12" t="s">
        <v>11</v>
      </c>
      <c r="C8" s="6">
        <v>1</v>
      </c>
      <c r="D8" s="21">
        <v>80000</v>
      </c>
      <c r="E8" s="21">
        <f t="shared" ref="E8:E13" si="0">C8*D8</f>
        <v>80000</v>
      </c>
      <c r="G8" s="12" t="s">
        <v>45</v>
      </c>
      <c r="H8" s="13">
        <f>H7*20%</f>
        <v>9000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4500</v>
      </c>
      <c r="J9" s="12" t="s">
        <v>46</v>
      </c>
      <c r="K9" s="13">
        <f>K7*10%</f>
        <v>4500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1800</v>
      </c>
      <c r="J10" s="12" t="s">
        <v>48</v>
      </c>
      <c r="K10" s="13">
        <f>K7*4%</f>
        <v>1800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50</v>
      </c>
      <c r="C13" s="6">
        <v>1</v>
      </c>
      <c r="D13" s="21">
        <v>140555</v>
      </c>
      <c r="E13" s="21">
        <f t="shared" si="0"/>
        <v>140555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28200</v>
      </c>
      <c r="J14" s="7" t="s">
        <v>51</v>
      </c>
      <c r="K14" s="14">
        <f>K7-(K8+K9+K10+K11+K12)</f>
        <v>37200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221555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45000</v>
      </c>
      <c r="G16" s="16" t="s">
        <v>53</v>
      </c>
      <c r="H16" s="17">
        <f>H14/H7</f>
        <v>0.62666666666666671</v>
      </c>
      <c r="J16" s="16" t="s">
        <v>53</v>
      </c>
      <c r="K16" s="17">
        <f>K14/K7</f>
        <v>0.82666666666666666</v>
      </c>
    </row>
    <row r="17" spans="2:5" ht="18.75" x14ac:dyDescent="0.3">
      <c r="B17" s="10" t="s">
        <v>54</v>
      </c>
      <c r="C17" s="10"/>
      <c r="D17" s="10"/>
      <c r="E17" s="20">
        <f>1-(E16/E15)</f>
        <v>0.7968901627135474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x14ac:dyDescent="0.25">
      <c r="B21" s="12" t="s">
        <v>55</v>
      </c>
      <c r="C21" s="6">
        <v>1</v>
      </c>
      <c r="D21" s="6"/>
      <c r="E21" s="13">
        <v>20996</v>
      </c>
    </row>
    <row r="22" spans="2:5" ht="18.75" x14ac:dyDescent="0.25">
      <c r="B22" s="7" t="s">
        <v>23</v>
      </c>
      <c r="C22" s="8">
        <f>SUM(C21:C21)</f>
        <v>1</v>
      </c>
      <c r="D22" s="9"/>
      <c r="E22" s="23">
        <f>SUM(E21:E21)</f>
        <v>20996</v>
      </c>
    </row>
    <row r="23" spans="2:5" ht="18.75" x14ac:dyDescent="0.3">
      <c r="B23" s="10" t="s">
        <v>52</v>
      </c>
      <c r="C23" s="10"/>
      <c r="D23" s="10"/>
      <c r="E23" s="11">
        <v>0</v>
      </c>
    </row>
    <row r="24" spans="2:5" ht="18.75" x14ac:dyDescent="0.3">
      <c r="B24" s="10" t="s">
        <v>54</v>
      </c>
      <c r="C24" s="10"/>
      <c r="D24" s="10"/>
      <c r="E24" s="20">
        <f>1-(E23/E22)</f>
        <v>1</v>
      </c>
    </row>
    <row r="25" spans="2:5" x14ac:dyDescent="0.25">
      <c r="E25"/>
    </row>
    <row r="26" spans="2:5" ht="18.75" x14ac:dyDescent="0.3">
      <c r="B26" s="72" t="s">
        <v>28</v>
      </c>
      <c r="C26" s="72"/>
      <c r="D26" s="72"/>
      <c r="E26" s="72"/>
    </row>
    <row r="27" spans="2:5" x14ac:dyDescent="0.25">
      <c r="B27" s="3" t="s">
        <v>4</v>
      </c>
      <c r="C27" s="3" t="s">
        <v>5</v>
      </c>
      <c r="D27" s="3" t="s">
        <v>6</v>
      </c>
      <c r="E27" s="4" t="s">
        <v>43</v>
      </c>
    </row>
    <row r="28" spans="2:5" x14ac:dyDescent="0.25">
      <c r="B28" s="12" t="s">
        <v>29</v>
      </c>
      <c r="C28" s="6">
        <v>180</v>
      </c>
      <c r="D28" s="13">
        <v>215</v>
      </c>
      <c r="E28" s="13">
        <f>C28*D28</f>
        <v>38700</v>
      </c>
    </row>
    <row r="29" spans="2:5" ht="30" x14ac:dyDescent="0.25">
      <c r="B29" s="12" t="s">
        <v>30</v>
      </c>
      <c r="C29" s="6">
        <v>1</v>
      </c>
      <c r="D29" s="13"/>
      <c r="E29" s="13"/>
    </row>
    <row r="30" spans="2:5" ht="18.75" x14ac:dyDescent="0.25">
      <c r="B30" s="7" t="s">
        <v>23</v>
      </c>
      <c r="C30" s="8">
        <f>SUM(C28:C28)</f>
        <v>180</v>
      </c>
      <c r="D30" s="9"/>
      <c r="E30" s="23">
        <f>SUM(E28:E28)</f>
        <v>38700</v>
      </c>
    </row>
    <row r="31" spans="2:5" ht="18.75" x14ac:dyDescent="0.3">
      <c r="B31" s="10" t="s">
        <v>52</v>
      </c>
      <c r="C31" s="10"/>
      <c r="D31" s="10"/>
      <c r="E31" s="11">
        <v>0</v>
      </c>
    </row>
    <row r="32" spans="2:5" ht="18.75" x14ac:dyDescent="0.3">
      <c r="B32" s="10" t="s">
        <v>54</v>
      </c>
      <c r="C32" s="10"/>
      <c r="D32" s="10"/>
      <c r="E32" s="20">
        <f>1-(E31/E30)</f>
        <v>1</v>
      </c>
    </row>
    <row r="33" spans="2:5" ht="18.75" x14ac:dyDescent="0.3">
      <c r="B33" s="24"/>
      <c r="C33" s="24"/>
      <c r="D33" s="24"/>
      <c r="E33" s="25"/>
    </row>
    <row r="34" spans="2:5" ht="18.75" x14ac:dyDescent="0.3">
      <c r="B34" s="72" t="s">
        <v>31</v>
      </c>
      <c r="C34" s="72"/>
      <c r="D34" s="72"/>
      <c r="E34" s="72"/>
    </row>
    <row r="35" spans="2:5" x14ac:dyDescent="0.25">
      <c r="B35" s="3" t="s">
        <v>4</v>
      </c>
      <c r="C35" s="3" t="s">
        <v>5</v>
      </c>
      <c r="D35" s="3" t="s">
        <v>6</v>
      </c>
      <c r="E35" s="4" t="s">
        <v>43</v>
      </c>
    </row>
    <row r="36" spans="2:5" x14ac:dyDescent="0.25">
      <c r="B36" s="12" t="s">
        <v>32</v>
      </c>
      <c r="C36" s="6">
        <v>60</v>
      </c>
      <c r="D36" s="13">
        <v>135</v>
      </c>
      <c r="E36" s="13">
        <f>C36*D36</f>
        <v>8100</v>
      </c>
    </row>
    <row r="37" spans="2:5" ht="18.75" x14ac:dyDescent="0.25">
      <c r="B37" s="7" t="s">
        <v>23</v>
      </c>
      <c r="C37" s="8">
        <f>SUM(C36:C36)</f>
        <v>60</v>
      </c>
      <c r="D37" s="9"/>
      <c r="E37" s="23">
        <f>SUM(E36:E36)</f>
        <v>8100</v>
      </c>
    </row>
    <row r="38" spans="2:5" ht="18.75" x14ac:dyDescent="0.3">
      <c r="B38" s="10" t="s">
        <v>52</v>
      </c>
      <c r="C38" s="10"/>
      <c r="D38" s="10"/>
      <c r="E38" s="11">
        <v>0</v>
      </c>
    </row>
    <row r="39" spans="2:5" ht="18.75" x14ac:dyDescent="0.3">
      <c r="B39" s="10" t="s">
        <v>54</v>
      </c>
      <c r="C39" s="10"/>
      <c r="D39" s="10"/>
      <c r="E39" s="20">
        <f>1-(E38/E37)</f>
        <v>1</v>
      </c>
    </row>
    <row r="40" spans="2:5" x14ac:dyDescent="0.25">
      <c r="E40"/>
    </row>
    <row r="41" spans="2:5" ht="15.75" x14ac:dyDescent="0.25">
      <c r="B41" s="74" t="s">
        <v>56</v>
      </c>
      <c r="C41" s="74"/>
      <c r="D41" s="74"/>
      <c r="E41" s="18">
        <f>E15+E22+E37+E30</f>
        <v>289351</v>
      </c>
    </row>
    <row r="42" spans="2:5" ht="15.75" x14ac:dyDescent="0.25">
      <c r="B42" s="74" t="s">
        <v>57</v>
      </c>
      <c r="C42" s="74"/>
      <c r="D42" s="74"/>
      <c r="E42" s="18">
        <f>E16+E23+E38+E31</f>
        <v>45000</v>
      </c>
    </row>
    <row r="43" spans="2:5" ht="15.75" x14ac:dyDescent="0.25">
      <c r="B43" s="74" t="s">
        <v>58</v>
      </c>
      <c r="C43" s="74"/>
      <c r="D43" s="74"/>
      <c r="E43" s="19">
        <f>1-(E42/E41)</f>
        <v>0.8444795421477721</v>
      </c>
    </row>
    <row r="44" spans="2:5" x14ac:dyDescent="0.25">
      <c r="B44" s="2"/>
      <c r="C44" s="2"/>
      <c r="D44" s="2"/>
    </row>
  </sheetData>
  <mergeCells count="13">
    <mergeCell ref="B43:D43"/>
    <mergeCell ref="J6:K6"/>
    <mergeCell ref="B19:E19"/>
    <mergeCell ref="B26:E26"/>
    <mergeCell ref="B34:E34"/>
    <mergeCell ref="B41:D41"/>
    <mergeCell ref="B42:D42"/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workbookViewId="0">
      <selection activeCell="G19" sqref="G19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5">
      <c r="B2" s="68" t="s">
        <v>116</v>
      </c>
      <c r="C2" s="68"/>
      <c r="D2" s="68"/>
      <c r="E2" s="68"/>
      <c r="G2" s="75"/>
      <c r="H2" s="75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E30</f>
        <v>45000</v>
      </c>
      <c r="J7" s="12" t="s">
        <v>44</v>
      </c>
      <c r="K7" s="13">
        <f>E30</f>
        <v>45000</v>
      </c>
    </row>
    <row r="8" spans="2:11" ht="30" x14ac:dyDescent="0.25">
      <c r="B8" s="12" t="s">
        <v>11</v>
      </c>
      <c r="C8" s="6">
        <v>1</v>
      </c>
      <c r="D8" s="21">
        <v>80000</v>
      </c>
      <c r="E8" s="35">
        <f t="shared" ref="E8:E13" si="0">C8*D8</f>
        <v>80000</v>
      </c>
      <c r="G8" s="12" t="s">
        <v>45</v>
      </c>
      <c r="H8" s="13">
        <f>H7*20%</f>
        <v>9000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35">
        <f t="shared" si="0"/>
        <v>0</v>
      </c>
      <c r="G9" s="12" t="s">
        <v>46</v>
      </c>
      <c r="H9" s="13">
        <f>H7*10%</f>
        <v>4500</v>
      </c>
      <c r="J9" s="12" t="s">
        <v>46</v>
      </c>
      <c r="K9" s="13">
        <f>K7*10%</f>
        <v>4500</v>
      </c>
    </row>
    <row r="10" spans="2:11" x14ac:dyDescent="0.25">
      <c r="B10" s="5" t="s">
        <v>47</v>
      </c>
      <c r="C10" s="6">
        <v>1</v>
      </c>
      <c r="D10" s="21"/>
      <c r="E10" s="35">
        <f t="shared" si="0"/>
        <v>0</v>
      </c>
      <c r="G10" s="12" t="s">
        <v>48</v>
      </c>
      <c r="H10" s="13">
        <f>H7*4%</f>
        <v>1800</v>
      </c>
      <c r="J10" s="12" t="s">
        <v>48</v>
      </c>
      <c r="K10" s="13">
        <f>K7*4%</f>
        <v>1800</v>
      </c>
    </row>
    <row r="11" spans="2:11" ht="30" x14ac:dyDescent="0.25">
      <c r="B11" s="12" t="s">
        <v>22</v>
      </c>
      <c r="C11" s="6">
        <v>1</v>
      </c>
      <c r="D11" s="21"/>
      <c r="E11" s="35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35">
        <f t="shared" si="0"/>
        <v>1000</v>
      </c>
      <c r="G12" s="12"/>
      <c r="H12" s="13"/>
      <c r="J12" s="12"/>
      <c r="K12" s="13"/>
    </row>
    <row r="13" spans="2:11" x14ac:dyDescent="0.25">
      <c r="B13" s="5" t="s">
        <v>117</v>
      </c>
      <c r="C13" s="6">
        <v>1</v>
      </c>
      <c r="D13" s="21">
        <v>600000</v>
      </c>
      <c r="E13" s="35">
        <f t="shared" si="0"/>
        <v>600000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35"/>
      <c r="G14" s="7" t="s">
        <v>51</v>
      </c>
      <c r="H14" s="14">
        <f>H7-(H8+H9+H10+H11+H12)</f>
        <v>28200</v>
      </c>
      <c r="J14" s="7" t="s">
        <v>51</v>
      </c>
      <c r="K14" s="14">
        <f>K7-(K8+K9+K10+K11+K12)</f>
        <v>37200</v>
      </c>
    </row>
    <row r="15" spans="2:11" ht="18.75" x14ac:dyDescent="0.25">
      <c r="B15" s="7" t="s">
        <v>23</v>
      </c>
      <c r="C15" s="8">
        <f>SUM(C8:C14)</f>
        <v>6</v>
      </c>
      <c r="D15" s="22"/>
      <c r="E15" s="32">
        <f>SUM(E8:E14)</f>
        <v>681000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33">
        <v>43000</v>
      </c>
      <c r="G16" s="16" t="s">
        <v>53</v>
      </c>
      <c r="H16" s="17">
        <f>H14/H7</f>
        <v>0.62666666666666671</v>
      </c>
      <c r="J16" s="16" t="s">
        <v>53</v>
      </c>
      <c r="K16" s="17">
        <f>K14/K7</f>
        <v>0.82666666666666666</v>
      </c>
    </row>
    <row r="17" spans="2:5" ht="18.75" x14ac:dyDescent="0.3">
      <c r="B17" s="10" t="s">
        <v>54</v>
      </c>
      <c r="C17" s="10"/>
      <c r="D17" s="10"/>
      <c r="E17" s="34">
        <f>1-(E16/E15)</f>
        <v>0.93685756240822315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x14ac:dyDescent="0.25">
      <c r="B22" s="12" t="s">
        <v>118</v>
      </c>
      <c r="C22" s="6">
        <v>600</v>
      </c>
      <c r="D22" s="6">
        <v>24</v>
      </c>
      <c r="E22" s="13">
        <f t="shared" ref="E22:E23" si="1">C22*D22</f>
        <v>14400</v>
      </c>
    </row>
    <row r="23" spans="2:5" ht="30" x14ac:dyDescent="0.25">
      <c r="B23" s="12" t="s">
        <v>26</v>
      </c>
      <c r="C23" s="6">
        <v>100</v>
      </c>
      <c r="D23" s="6">
        <v>74.5</v>
      </c>
      <c r="E23" s="13">
        <f t="shared" si="1"/>
        <v>7450</v>
      </c>
    </row>
    <row r="24" spans="2:5" ht="18.75" x14ac:dyDescent="0.25">
      <c r="B24" s="7" t="s">
        <v>23</v>
      </c>
      <c r="C24" s="8">
        <f>SUM(C21:C23)</f>
        <v>701</v>
      </c>
      <c r="D24" s="9"/>
      <c r="E24" s="32">
        <f>SUM(E21:E23)</f>
        <v>21850</v>
      </c>
    </row>
    <row r="25" spans="2:5" ht="18.75" x14ac:dyDescent="0.3">
      <c r="B25" s="10" t="s">
        <v>52</v>
      </c>
      <c r="C25" s="10"/>
      <c r="D25" s="10"/>
      <c r="E25" s="33">
        <v>2000</v>
      </c>
    </row>
    <row r="26" spans="2:5" ht="18.75" x14ac:dyDescent="0.3">
      <c r="B26" s="10" t="s">
        <v>54</v>
      </c>
      <c r="C26" s="10"/>
      <c r="D26" s="10"/>
      <c r="E26" s="34">
        <f>1-(E25/E24)</f>
        <v>0.90846681922196793</v>
      </c>
    </row>
    <row r="27" spans="2:5" x14ac:dyDescent="0.25">
      <c r="E27"/>
    </row>
    <row r="28" spans="2:5" x14ac:dyDescent="0.25">
      <c r="E28"/>
    </row>
    <row r="29" spans="2:5" ht="15.75" x14ac:dyDescent="0.25">
      <c r="B29" s="74" t="s">
        <v>56</v>
      </c>
      <c r="C29" s="74"/>
      <c r="D29" s="74"/>
      <c r="E29" s="18">
        <f>E15+E24</f>
        <v>702850</v>
      </c>
    </row>
    <row r="30" spans="2:5" ht="15.75" x14ac:dyDescent="0.25">
      <c r="B30" s="74" t="s">
        <v>57</v>
      </c>
      <c r="C30" s="74"/>
      <c r="D30" s="74"/>
      <c r="E30" s="18">
        <f>E16+E25</f>
        <v>45000</v>
      </c>
    </row>
    <row r="31" spans="2:5" ht="15.75" x14ac:dyDescent="0.25">
      <c r="B31" s="74" t="s">
        <v>58</v>
      </c>
      <c r="C31" s="74"/>
      <c r="D31" s="74"/>
      <c r="E31" s="19">
        <f>1-(E30/E29)</f>
        <v>0.93597495909511275</v>
      </c>
    </row>
    <row r="32" spans="2:5" x14ac:dyDescent="0.25">
      <c r="B32" s="2"/>
      <c r="C32" s="2"/>
      <c r="D32" s="2"/>
    </row>
  </sheetData>
  <mergeCells count="12">
    <mergeCell ref="B31:D31"/>
    <mergeCell ref="J6:K6"/>
    <mergeCell ref="B19:E19"/>
    <mergeCell ref="B29:D29"/>
    <mergeCell ref="B30:D30"/>
    <mergeCell ref="B6:E6"/>
    <mergeCell ref="G6:H6"/>
    <mergeCell ref="B2:E2"/>
    <mergeCell ref="G2:H2"/>
    <mergeCell ref="B3:E3"/>
    <mergeCell ref="B4:E4"/>
    <mergeCell ref="B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G3" sqref="G3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119</v>
      </c>
      <c r="C2" s="68"/>
      <c r="D2" s="68"/>
      <c r="E2" s="68"/>
    </row>
    <row r="3" spans="2:11" ht="26.25" x14ac:dyDescent="0.4">
      <c r="B3" s="69" t="s">
        <v>120</v>
      </c>
      <c r="C3" s="69"/>
      <c r="D3" s="69"/>
      <c r="E3" s="69"/>
    </row>
    <row r="4" spans="2:11" ht="23.25" x14ac:dyDescent="0.35">
      <c r="B4" s="70" t="s">
        <v>90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5.75" x14ac:dyDescent="0.25">
      <c r="B6" s="73"/>
      <c r="C6" s="73"/>
      <c r="D6" s="73"/>
      <c r="E6" s="73"/>
      <c r="G6" s="76" t="s">
        <v>41</v>
      </c>
      <c r="H6" s="76"/>
      <c r="J6" s="76" t="s">
        <v>42</v>
      </c>
      <c r="K6" s="76"/>
    </row>
    <row r="7" spans="2:11" ht="18.75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4">
        <f>E42</f>
        <v>10000</v>
      </c>
      <c r="J7" s="12" t="s">
        <v>44</v>
      </c>
      <c r="K7" s="13">
        <f>E42</f>
        <v>10000</v>
      </c>
    </row>
    <row r="8" spans="2:11" ht="30" x14ac:dyDescent="0.25">
      <c r="B8" s="12" t="s">
        <v>98</v>
      </c>
      <c r="C8" s="6">
        <v>1</v>
      </c>
      <c r="D8" s="21">
        <v>20000</v>
      </c>
      <c r="E8" s="21">
        <f t="shared" ref="E8:E13" si="0">C8*D8</f>
        <v>20000</v>
      </c>
      <c r="G8" s="12" t="s">
        <v>45</v>
      </c>
      <c r="H8" s="13">
        <f>H7*20%</f>
        <v>2000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1000</v>
      </c>
      <c r="J9" s="12" t="s">
        <v>46</v>
      </c>
      <c r="K9" s="13">
        <f>K7*10%</f>
        <v>1000</v>
      </c>
    </row>
    <row r="10" spans="2:11" x14ac:dyDescent="0.25">
      <c r="B10" s="5"/>
      <c r="C10" s="6"/>
      <c r="D10" s="21"/>
      <c r="E10" s="21">
        <f t="shared" si="0"/>
        <v>0</v>
      </c>
      <c r="G10" s="12" t="s">
        <v>48</v>
      </c>
      <c r="H10" s="13">
        <f>H7*4%</f>
        <v>400</v>
      </c>
      <c r="J10" s="12" t="s">
        <v>48</v>
      </c>
      <c r="K10" s="13">
        <f>K7*4%</f>
        <v>400</v>
      </c>
    </row>
    <row r="11" spans="2:11" x14ac:dyDescent="0.25">
      <c r="B11" s="12"/>
      <c r="C11" s="6"/>
      <c r="D11" s="21"/>
      <c r="E11" s="21">
        <f t="shared" si="0"/>
        <v>0</v>
      </c>
      <c r="G11" s="12" t="s">
        <v>49</v>
      </c>
      <c r="H11" s="13">
        <v>1200</v>
      </c>
      <c r="J11" s="12" t="s">
        <v>49</v>
      </c>
      <c r="K11" s="13">
        <v>1200</v>
      </c>
    </row>
    <row r="12" spans="2:11" ht="90" x14ac:dyDescent="0.25">
      <c r="B12" s="12" t="s">
        <v>92</v>
      </c>
      <c r="C12" s="6">
        <v>1</v>
      </c>
      <c r="D12" s="21">
        <v>500</v>
      </c>
      <c r="E12" s="21">
        <f t="shared" si="0"/>
        <v>500</v>
      </c>
      <c r="G12" s="12"/>
      <c r="H12" s="13"/>
      <c r="J12" s="12"/>
      <c r="K12" s="13"/>
    </row>
    <row r="13" spans="2:11" x14ac:dyDescent="0.25">
      <c r="B13" s="5" t="s">
        <v>121</v>
      </c>
      <c r="C13" s="6">
        <v>1</v>
      </c>
      <c r="D13" s="21">
        <v>50000</v>
      </c>
      <c r="E13" s="21">
        <f t="shared" si="0"/>
        <v>50000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5400</v>
      </c>
      <c r="J14" s="7" t="s">
        <v>51</v>
      </c>
      <c r="K14" s="14">
        <f>K7-(K8+K9+K10+K11+K12)</f>
        <v>7400</v>
      </c>
    </row>
    <row r="15" spans="2:11" ht="18.75" x14ac:dyDescent="0.25">
      <c r="B15" s="7" t="s">
        <v>23</v>
      </c>
      <c r="C15" s="8">
        <f>SUM(C8:C14)</f>
        <v>4</v>
      </c>
      <c r="D15" s="22"/>
      <c r="E15" s="23">
        <f>SUM(E8:E14)</f>
        <v>70500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7000</v>
      </c>
      <c r="G16" s="16" t="s">
        <v>53</v>
      </c>
      <c r="H16" s="17">
        <f>H14/H7</f>
        <v>0.54</v>
      </c>
      <c r="J16" s="16" t="s">
        <v>53</v>
      </c>
      <c r="K16" s="17">
        <f>K14/K7</f>
        <v>0.74</v>
      </c>
    </row>
    <row r="17" spans="2:5" ht="18.75" x14ac:dyDescent="0.3">
      <c r="B17" s="10" t="s">
        <v>54</v>
      </c>
      <c r="C17" s="10"/>
      <c r="D17" s="10"/>
      <c r="E17" s="20">
        <f>1-(E16/E15)</f>
        <v>0.900709219858156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150</v>
      </c>
      <c r="D21" s="6">
        <v>57</v>
      </c>
      <c r="E21" s="13">
        <f>C21*D21</f>
        <v>8550</v>
      </c>
    </row>
    <row r="22" spans="2:5" ht="30" x14ac:dyDescent="0.25">
      <c r="B22" s="12" t="s">
        <v>26</v>
      </c>
      <c r="C22" s="6">
        <v>50</v>
      </c>
      <c r="D22" s="6">
        <v>74.5</v>
      </c>
      <c r="E22" s="13">
        <f>C22*D22</f>
        <v>3725</v>
      </c>
    </row>
    <row r="23" spans="2:5" x14ac:dyDescent="0.25">
      <c r="B23" s="12"/>
      <c r="C23" s="6"/>
      <c r="D23" s="6"/>
      <c r="E23" s="13"/>
    </row>
    <row r="24" spans="2:5" ht="18.75" x14ac:dyDescent="0.25">
      <c r="B24" s="7" t="s">
        <v>23</v>
      </c>
      <c r="C24" s="8">
        <f>SUM(C21:C23)</f>
        <v>200</v>
      </c>
      <c r="D24" s="9"/>
      <c r="E24" s="23">
        <f>SUM(E21:E23)</f>
        <v>12275</v>
      </c>
    </row>
    <row r="25" spans="2:5" ht="18.75" x14ac:dyDescent="0.3">
      <c r="B25" s="10" t="s">
        <v>52</v>
      </c>
      <c r="C25" s="10"/>
      <c r="D25" s="10"/>
      <c r="E25" s="11">
        <v>1000</v>
      </c>
    </row>
    <row r="26" spans="2:5" ht="18.75" x14ac:dyDescent="0.3">
      <c r="B26" s="10" t="s">
        <v>54</v>
      </c>
      <c r="C26" s="10"/>
      <c r="D26" s="10"/>
      <c r="E26" s="20">
        <f>1-(E25/E24)</f>
        <v>0.91853360488798375</v>
      </c>
    </row>
    <row r="27" spans="2:5" x14ac:dyDescent="0.25">
      <c r="E27"/>
    </row>
    <row r="28" spans="2:5" ht="18.75" x14ac:dyDescent="0.3">
      <c r="B28" s="71" t="s">
        <v>28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50</v>
      </c>
      <c r="D30" s="13">
        <v>219</v>
      </c>
      <c r="E30" s="13">
        <f>C30*D30</f>
        <v>10950</v>
      </c>
    </row>
    <row r="31" spans="2:5" ht="18.75" x14ac:dyDescent="0.25">
      <c r="B31" s="7" t="s">
        <v>23</v>
      </c>
      <c r="C31" s="8">
        <f>SUM(C30:C30)</f>
        <v>50</v>
      </c>
      <c r="D31" s="9"/>
      <c r="E31" s="23">
        <f>SUM(E30:E30)</f>
        <v>10950</v>
      </c>
    </row>
    <row r="32" spans="2:5" ht="18.75" x14ac:dyDescent="0.3">
      <c r="B32" s="10" t="s">
        <v>52</v>
      </c>
      <c r="C32" s="10"/>
      <c r="D32" s="10"/>
      <c r="E32" s="11">
        <v>2000</v>
      </c>
    </row>
    <row r="33" spans="2:5" ht="18.75" x14ac:dyDescent="0.3">
      <c r="B33" s="10" t="s">
        <v>54</v>
      </c>
      <c r="C33" s="10"/>
      <c r="D33" s="10"/>
      <c r="E33" s="20">
        <f>1-(E32/E31)</f>
        <v>0.81735159817351599</v>
      </c>
    </row>
    <row r="34" spans="2:5" ht="18.75" x14ac:dyDescent="0.3">
      <c r="B34" s="24"/>
      <c r="C34" s="24"/>
      <c r="D34" s="24"/>
      <c r="E34" s="25"/>
    </row>
    <row r="35" spans="2:5" ht="18.75" x14ac:dyDescent="0.3">
      <c r="B35" s="72" t="s">
        <v>31</v>
      </c>
      <c r="C35" s="72"/>
      <c r="D35" s="72"/>
      <c r="E35" s="72"/>
    </row>
    <row r="36" spans="2:5" x14ac:dyDescent="0.25">
      <c r="B36" s="3" t="s">
        <v>4</v>
      </c>
      <c r="C36" s="3" t="s">
        <v>5</v>
      </c>
      <c r="D36" s="3" t="s">
        <v>6</v>
      </c>
      <c r="E36" s="4" t="s">
        <v>43</v>
      </c>
    </row>
    <row r="37" spans="2:5" x14ac:dyDescent="0.25">
      <c r="B37" s="12" t="s">
        <v>32</v>
      </c>
      <c r="C37" s="6">
        <v>0</v>
      </c>
      <c r="D37" s="13">
        <v>135</v>
      </c>
      <c r="E37" s="13">
        <f>C37*D37</f>
        <v>0</v>
      </c>
    </row>
    <row r="38" spans="2:5" ht="18.75" x14ac:dyDescent="0.25">
      <c r="B38" s="7" t="s">
        <v>23</v>
      </c>
      <c r="C38" s="8">
        <f>SUM(C37:C37)</f>
        <v>0</v>
      </c>
      <c r="D38" s="9"/>
      <c r="E38" s="23">
        <f>SUM(E37:E37)</f>
        <v>0</v>
      </c>
    </row>
    <row r="39" spans="2:5" ht="18.75" x14ac:dyDescent="0.3">
      <c r="B39" s="10" t="s">
        <v>52</v>
      </c>
      <c r="C39" s="10"/>
      <c r="D39" s="10"/>
      <c r="E39" s="11">
        <v>0</v>
      </c>
    </row>
    <row r="40" spans="2:5" ht="18.75" x14ac:dyDescent="0.3">
      <c r="B40" s="10" t="s">
        <v>54</v>
      </c>
      <c r="C40" s="10"/>
      <c r="D40" s="10"/>
      <c r="E40" s="20" t="e">
        <f>1-(E39/E38)</f>
        <v>#DIV/0!</v>
      </c>
    </row>
    <row r="41" spans="2:5" ht="21" x14ac:dyDescent="0.35">
      <c r="B41" s="77" t="s">
        <v>56</v>
      </c>
      <c r="C41" s="77"/>
      <c r="D41" s="77"/>
      <c r="E41" s="28">
        <f>E15+E24+E38+E31</f>
        <v>93725</v>
      </c>
    </row>
    <row r="42" spans="2:5" ht="21" x14ac:dyDescent="0.35">
      <c r="B42" s="77" t="s">
        <v>57</v>
      </c>
      <c r="C42" s="77"/>
      <c r="D42" s="77"/>
      <c r="E42" s="28">
        <f>E16+E25+E39+E32</f>
        <v>10000</v>
      </c>
    </row>
    <row r="43" spans="2:5" ht="21" x14ac:dyDescent="0.35">
      <c r="B43" s="77" t="s">
        <v>58</v>
      </c>
      <c r="C43" s="77"/>
      <c r="D43" s="77"/>
      <c r="E43" s="29">
        <f>1-(E42/E41)</f>
        <v>0.8933048813016804</v>
      </c>
    </row>
    <row r="44" spans="2:5" x14ac:dyDescent="0.25">
      <c r="B44" s="2"/>
      <c r="C44" s="2"/>
      <c r="D44" s="2"/>
    </row>
  </sheetData>
  <mergeCells count="13">
    <mergeCell ref="B43:D43"/>
    <mergeCell ref="J6:K6"/>
    <mergeCell ref="B19:E19"/>
    <mergeCell ref="B28:E28"/>
    <mergeCell ref="B35:E35"/>
    <mergeCell ref="B41:D41"/>
    <mergeCell ref="B42:D42"/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workbookViewId="0">
      <selection activeCell="H3" sqref="H3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1" spans="2:11" ht="33.75" x14ac:dyDescent="0.5">
      <c r="B1" s="68" t="s">
        <v>122</v>
      </c>
      <c r="C1" s="68"/>
      <c r="D1" s="68"/>
      <c r="E1" s="68"/>
      <c r="G1" s="75"/>
      <c r="H1" s="75"/>
    </row>
    <row r="2" spans="2:11" ht="26.25" x14ac:dyDescent="0.4">
      <c r="B2" s="69" t="s">
        <v>1</v>
      </c>
      <c r="C2" s="69"/>
      <c r="D2" s="69"/>
      <c r="E2" s="69"/>
    </row>
    <row r="3" spans="2:11" ht="23.25" x14ac:dyDescent="0.35">
      <c r="B3" s="70" t="s">
        <v>60</v>
      </c>
      <c r="C3" s="70"/>
      <c r="D3" s="70"/>
      <c r="E3" s="70"/>
    </row>
    <row r="4" spans="2:11" ht="18.75" x14ac:dyDescent="0.3">
      <c r="B4" s="71" t="s">
        <v>3</v>
      </c>
      <c r="C4" s="71"/>
      <c r="D4" s="71"/>
      <c r="E4" s="71"/>
    </row>
    <row r="5" spans="2:11" ht="18.75" x14ac:dyDescent="0.3">
      <c r="B5" s="73"/>
      <c r="C5" s="73"/>
      <c r="D5" s="73"/>
      <c r="E5" s="73"/>
      <c r="G5" s="71" t="s">
        <v>41</v>
      </c>
      <c r="H5" s="71"/>
      <c r="J5" s="71" t="s">
        <v>42</v>
      </c>
      <c r="K5" s="71"/>
    </row>
    <row r="6" spans="2:11" x14ac:dyDescent="0.25">
      <c r="B6" s="3" t="s">
        <v>4</v>
      </c>
      <c r="C6" s="3" t="s">
        <v>5</v>
      </c>
      <c r="D6" s="3" t="s">
        <v>6</v>
      </c>
      <c r="E6" s="4" t="s">
        <v>43</v>
      </c>
      <c r="G6" s="12" t="s">
        <v>44</v>
      </c>
      <c r="H6" s="13">
        <f>E28</f>
        <v>45000</v>
      </c>
      <c r="J6" s="12" t="s">
        <v>44</v>
      </c>
      <c r="K6" s="13">
        <f>E28</f>
        <v>45000</v>
      </c>
    </row>
    <row r="7" spans="2:11" ht="30" x14ac:dyDescent="0.25">
      <c r="B7" s="12" t="s">
        <v>11</v>
      </c>
      <c r="C7" s="6">
        <v>1</v>
      </c>
      <c r="D7" s="21">
        <v>80000</v>
      </c>
      <c r="E7" s="21">
        <f t="shared" ref="E7:E12" si="0">C7*D7</f>
        <v>80000</v>
      </c>
      <c r="G7" s="12" t="s">
        <v>45</v>
      </c>
      <c r="H7" s="13">
        <f>H6*20%</f>
        <v>9000</v>
      </c>
      <c r="J7" s="12" t="s">
        <v>45</v>
      </c>
      <c r="K7" s="13"/>
    </row>
    <row r="8" spans="2:11" x14ac:dyDescent="0.25">
      <c r="B8" s="5" t="s">
        <v>20</v>
      </c>
      <c r="C8" s="6">
        <v>1</v>
      </c>
      <c r="D8" s="21"/>
      <c r="E8" s="21">
        <f t="shared" si="0"/>
        <v>0</v>
      </c>
      <c r="G8" s="12" t="s">
        <v>46</v>
      </c>
      <c r="H8" s="13">
        <f>H6*10%</f>
        <v>4500</v>
      </c>
      <c r="J8" s="12" t="s">
        <v>46</v>
      </c>
      <c r="K8" s="13">
        <f>K6*10%</f>
        <v>4500</v>
      </c>
    </row>
    <row r="9" spans="2:11" x14ac:dyDescent="0.25">
      <c r="B9" s="5" t="s">
        <v>47</v>
      </c>
      <c r="C9" s="6">
        <v>1</v>
      </c>
      <c r="D9" s="21"/>
      <c r="E9" s="21">
        <f t="shared" si="0"/>
        <v>0</v>
      </c>
      <c r="G9" s="12" t="s">
        <v>48</v>
      </c>
      <c r="H9" s="13">
        <f>H6*4%</f>
        <v>1800</v>
      </c>
      <c r="J9" s="12" t="s">
        <v>48</v>
      </c>
      <c r="K9" s="13">
        <f>K6*4%</f>
        <v>1800</v>
      </c>
    </row>
    <row r="10" spans="2:11" ht="30" x14ac:dyDescent="0.25">
      <c r="B10" s="12" t="s">
        <v>22</v>
      </c>
      <c r="C10" s="6">
        <v>1</v>
      </c>
      <c r="D10" s="21"/>
      <c r="E10" s="21">
        <f t="shared" si="0"/>
        <v>0</v>
      </c>
      <c r="G10" s="12" t="s">
        <v>49</v>
      </c>
      <c r="H10" s="13">
        <v>1500</v>
      </c>
      <c r="J10" s="12" t="s">
        <v>49</v>
      </c>
      <c r="K10" s="13">
        <v>1500</v>
      </c>
    </row>
    <row r="11" spans="2:11" ht="75" x14ac:dyDescent="0.25">
      <c r="B11" s="12" t="s">
        <v>16</v>
      </c>
      <c r="C11" s="6">
        <v>1</v>
      </c>
      <c r="D11" s="21">
        <v>1000</v>
      </c>
      <c r="E11" s="21">
        <f t="shared" si="0"/>
        <v>1000</v>
      </c>
      <c r="G11" s="12"/>
      <c r="H11" s="13"/>
      <c r="J11" s="12"/>
      <c r="K11" s="13"/>
    </row>
    <row r="12" spans="2:11" x14ac:dyDescent="0.25">
      <c r="B12" s="5" t="s">
        <v>123</v>
      </c>
      <c r="C12" s="6">
        <v>1</v>
      </c>
      <c r="D12" s="21">
        <v>420000</v>
      </c>
      <c r="E12" s="21">
        <f t="shared" si="0"/>
        <v>420000</v>
      </c>
      <c r="G12" s="12"/>
      <c r="H12" s="13"/>
      <c r="J12" s="12"/>
      <c r="K12" s="13"/>
    </row>
    <row r="13" spans="2:11" ht="18.75" x14ac:dyDescent="0.25">
      <c r="B13" s="5" t="s">
        <v>18</v>
      </c>
      <c r="C13" s="6">
        <v>1</v>
      </c>
      <c r="D13" s="21"/>
      <c r="E13" s="21"/>
      <c r="G13" s="7" t="s">
        <v>51</v>
      </c>
      <c r="H13" s="14">
        <f>H6-(H7+H8+H9+H10+H11)</f>
        <v>28200</v>
      </c>
      <c r="J13" s="7" t="s">
        <v>51</v>
      </c>
      <c r="K13" s="14">
        <f>K6-(K7+K8+K9+K10+K11)</f>
        <v>37200</v>
      </c>
    </row>
    <row r="14" spans="2:11" ht="18.75" x14ac:dyDescent="0.25">
      <c r="B14" s="7" t="s">
        <v>23</v>
      </c>
      <c r="C14" s="8">
        <f>SUM(C7:C13)</f>
        <v>7</v>
      </c>
      <c r="D14" s="22"/>
      <c r="E14" s="23">
        <f>SUM(E7:E13)</f>
        <v>501000</v>
      </c>
      <c r="G14" s="15"/>
      <c r="H14" s="15"/>
      <c r="J14" s="15"/>
      <c r="K14" s="15"/>
    </row>
    <row r="15" spans="2:11" ht="18.75" x14ac:dyDescent="0.3">
      <c r="B15" s="30" t="s">
        <v>52</v>
      </c>
      <c r="C15" s="30"/>
      <c r="D15" s="30"/>
      <c r="E15" s="31">
        <v>44000</v>
      </c>
      <c r="G15" s="16" t="s">
        <v>53</v>
      </c>
      <c r="H15" s="17">
        <f>H13/H6</f>
        <v>0.62666666666666671</v>
      </c>
      <c r="J15" s="16" t="s">
        <v>53</v>
      </c>
      <c r="K15" s="17">
        <f>K13/K6</f>
        <v>0.82666666666666666</v>
      </c>
    </row>
    <row r="16" spans="2:11" ht="18.75" x14ac:dyDescent="0.3">
      <c r="B16" s="10" t="s">
        <v>54</v>
      </c>
      <c r="C16" s="10"/>
      <c r="D16" s="10"/>
      <c r="E16" s="20">
        <f>1-(E15/E14)</f>
        <v>0.91217564870259482</v>
      </c>
    </row>
    <row r="18" spans="2:5" ht="18.75" x14ac:dyDescent="0.3">
      <c r="B18" s="71" t="s">
        <v>24</v>
      </c>
      <c r="C18" s="71"/>
      <c r="D18" s="71"/>
      <c r="E18" s="71"/>
    </row>
    <row r="19" spans="2:5" x14ac:dyDescent="0.25">
      <c r="B19" s="3" t="s">
        <v>4</v>
      </c>
      <c r="C19" s="3" t="s">
        <v>5</v>
      </c>
      <c r="D19" s="3" t="s">
        <v>6</v>
      </c>
      <c r="E19" s="4" t="s">
        <v>43</v>
      </c>
    </row>
    <row r="20" spans="2:5" ht="30" x14ac:dyDescent="0.25">
      <c r="B20" s="12" t="s">
        <v>25</v>
      </c>
      <c r="C20" s="6">
        <v>1</v>
      </c>
      <c r="D20" s="6"/>
      <c r="E20" s="13">
        <f>C20*D20</f>
        <v>0</v>
      </c>
    </row>
    <row r="21" spans="2:5" ht="30" x14ac:dyDescent="0.25">
      <c r="B21" s="12" t="s">
        <v>63</v>
      </c>
      <c r="C21" s="6"/>
      <c r="D21" s="6">
        <v>22</v>
      </c>
      <c r="E21" s="13">
        <f>C21*D21</f>
        <v>0</v>
      </c>
    </row>
    <row r="22" spans="2:5" ht="30" x14ac:dyDescent="0.25">
      <c r="B22" s="12" t="s">
        <v>26</v>
      </c>
      <c r="C22" s="6">
        <v>50</v>
      </c>
      <c r="D22" s="6">
        <v>74.5</v>
      </c>
      <c r="E22" s="13">
        <f>C22*D22</f>
        <v>3725</v>
      </c>
    </row>
    <row r="23" spans="2:5" ht="18.75" x14ac:dyDescent="0.25">
      <c r="B23" s="7" t="s">
        <v>23</v>
      </c>
      <c r="C23" s="8">
        <f>SUM(C20:C22)</f>
        <v>51</v>
      </c>
      <c r="D23" s="9"/>
      <c r="E23" s="23">
        <f>SUM(E20:E22)</f>
        <v>3725</v>
      </c>
    </row>
    <row r="24" spans="2:5" ht="18.75" x14ac:dyDescent="0.3">
      <c r="B24" s="30" t="s">
        <v>52</v>
      </c>
      <c r="C24" s="30"/>
      <c r="D24" s="30"/>
      <c r="E24" s="31">
        <v>1000</v>
      </c>
    </row>
    <row r="25" spans="2:5" ht="18.75" x14ac:dyDescent="0.3">
      <c r="B25" s="10" t="s">
        <v>54</v>
      </c>
      <c r="C25" s="10"/>
      <c r="D25" s="10"/>
      <c r="E25" s="20">
        <f>1-(E24/E23)</f>
        <v>0.73154362416107377</v>
      </c>
    </row>
    <row r="26" spans="2:5" x14ac:dyDescent="0.25">
      <c r="E26"/>
    </row>
    <row r="27" spans="2:5" ht="15.75" x14ac:dyDescent="0.25">
      <c r="B27" s="74" t="s">
        <v>56</v>
      </c>
      <c r="C27" s="74"/>
      <c r="D27" s="74"/>
      <c r="E27" s="18">
        <f>E14+E23</f>
        <v>504725</v>
      </c>
    </row>
    <row r="28" spans="2:5" ht="15.75" x14ac:dyDescent="0.25">
      <c r="B28" s="74" t="s">
        <v>57</v>
      </c>
      <c r="C28" s="74"/>
      <c r="D28" s="74"/>
      <c r="E28" s="18">
        <f>E15+E24</f>
        <v>45000</v>
      </c>
    </row>
    <row r="29" spans="2:5" ht="15.75" x14ac:dyDescent="0.25">
      <c r="B29" s="74" t="s">
        <v>58</v>
      </c>
      <c r="C29" s="74"/>
      <c r="D29" s="74"/>
      <c r="E29" s="19">
        <f>1-(E28/E27)</f>
        <v>0.91084253801575121</v>
      </c>
    </row>
    <row r="30" spans="2:5" x14ac:dyDescent="0.25">
      <c r="B30" s="2"/>
      <c r="C30" s="2"/>
      <c r="D30" s="2"/>
    </row>
  </sheetData>
  <mergeCells count="12">
    <mergeCell ref="B1:E1"/>
    <mergeCell ref="G1:H1"/>
    <mergeCell ref="B2:E2"/>
    <mergeCell ref="B3:E3"/>
    <mergeCell ref="B4:E4"/>
    <mergeCell ref="B29:D29"/>
    <mergeCell ref="J5:K5"/>
    <mergeCell ref="B18:E18"/>
    <mergeCell ref="B27:D27"/>
    <mergeCell ref="B28:D28"/>
    <mergeCell ref="B5:E5"/>
    <mergeCell ref="G5:H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workbookViewId="0">
      <selection activeCell="G3" sqref="G1:H3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5">
      <c r="B2" s="68" t="s">
        <v>124</v>
      </c>
      <c r="C2" s="68"/>
      <c r="D2" s="68"/>
      <c r="E2" s="68"/>
      <c r="G2" s="75"/>
      <c r="H2" s="75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125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27" t="s">
        <v>44</v>
      </c>
      <c r="H7" s="4">
        <f>E44</f>
        <v>35000</v>
      </c>
      <c r="J7" s="27" t="s">
        <v>44</v>
      </c>
      <c r="K7" s="4">
        <f>E44</f>
        <v>35000</v>
      </c>
    </row>
    <row r="8" spans="2:11" ht="30" x14ac:dyDescent="0.25">
      <c r="B8" s="12" t="s">
        <v>72</v>
      </c>
      <c r="C8" s="6">
        <v>1</v>
      </c>
      <c r="D8" s="21">
        <v>80000</v>
      </c>
      <c r="E8" s="21">
        <f t="shared" ref="E8:E13" si="0">C8*D8</f>
        <v>80000</v>
      </c>
      <c r="G8" s="12" t="s">
        <v>45</v>
      </c>
      <c r="H8" s="13">
        <f>H7*20%</f>
        <v>7000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3500</v>
      </c>
      <c r="J9" s="12" t="s">
        <v>46</v>
      </c>
      <c r="K9" s="13">
        <f>K7*10%</f>
        <v>3500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1400</v>
      </c>
      <c r="J10" s="12" t="s">
        <v>48</v>
      </c>
      <c r="K10" s="13">
        <f>K7*4%</f>
        <v>1400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50</v>
      </c>
      <c r="C13" s="6">
        <v>1</v>
      </c>
      <c r="D13" s="21">
        <v>70000</v>
      </c>
      <c r="E13" s="21">
        <f t="shared" si="0"/>
        <v>70000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21600</v>
      </c>
      <c r="J14" s="7" t="s">
        <v>51</v>
      </c>
      <c r="K14" s="14">
        <f>K7-(K8+K9+K10+K11+K12)</f>
        <v>28600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151000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22000</v>
      </c>
      <c r="G16" s="16" t="s">
        <v>53</v>
      </c>
      <c r="H16" s="17">
        <f>H14/H7</f>
        <v>0.6171428571428571</v>
      </c>
      <c r="J16" s="16" t="s">
        <v>53</v>
      </c>
      <c r="K16" s="17">
        <f>K14/K7</f>
        <v>0.81714285714285717</v>
      </c>
    </row>
    <row r="17" spans="2:5" ht="18.75" x14ac:dyDescent="0.3">
      <c r="B17" s="10" t="s">
        <v>54</v>
      </c>
      <c r="C17" s="10"/>
      <c r="D17" s="10"/>
      <c r="E17" s="20">
        <f>1-(E16/E15)</f>
        <v>0.85430463576158944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400</v>
      </c>
      <c r="D22" s="6">
        <v>22</v>
      </c>
      <c r="E22" s="13">
        <f>C22*D22</f>
        <v>8800</v>
      </c>
    </row>
    <row r="23" spans="2:5" ht="30" x14ac:dyDescent="0.25">
      <c r="B23" s="12" t="s">
        <v>26</v>
      </c>
      <c r="C23" s="6">
        <v>150</v>
      </c>
      <c r="D23" s="6">
        <v>74.5</v>
      </c>
      <c r="E23" s="13">
        <f>C23*D23</f>
        <v>11175</v>
      </c>
    </row>
    <row r="24" spans="2:5" ht="18.75" x14ac:dyDescent="0.25">
      <c r="B24" s="7" t="s">
        <v>23</v>
      </c>
      <c r="C24" s="8">
        <f>SUM(C21:C23)</f>
        <v>551</v>
      </c>
      <c r="D24" s="9"/>
      <c r="E24" s="23">
        <f>SUM(E21:E23)</f>
        <v>19975</v>
      </c>
    </row>
    <row r="25" spans="2:5" ht="18.75" x14ac:dyDescent="0.3">
      <c r="B25" s="10" t="s">
        <v>52</v>
      </c>
      <c r="C25" s="10"/>
      <c r="D25" s="10"/>
      <c r="E25" s="11">
        <v>5000</v>
      </c>
    </row>
    <row r="26" spans="2:5" ht="18.75" x14ac:dyDescent="0.3">
      <c r="B26" s="10" t="s">
        <v>54</v>
      </c>
      <c r="C26" s="10"/>
      <c r="D26" s="10"/>
      <c r="E26" s="20">
        <f>1-(E25/E24)</f>
        <v>0.74968710888610768</v>
      </c>
    </row>
    <row r="27" spans="2:5" x14ac:dyDescent="0.25">
      <c r="E27"/>
    </row>
    <row r="28" spans="2:5" ht="18.75" x14ac:dyDescent="0.3">
      <c r="B28" s="71" t="s">
        <v>28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90</v>
      </c>
      <c r="D30" s="13">
        <v>215</v>
      </c>
      <c r="E30" s="13">
        <f>C30*D30</f>
        <v>19350</v>
      </c>
    </row>
    <row r="31" spans="2:5" ht="30" x14ac:dyDescent="0.25">
      <c r="B31" s="12" t="s">
        <v>30</v>
      </c>
      <c r="C31" s="6">
        <v>1</v>
      </c>
      <c r="D31" s="13"/>
      <c r="E31" s="13"/>
    </row>
    <row r="32" spans="2:5" ht="18.75" x14ac:dyDescent="0.25">
      <c r="B32" s="7" t="s">
        <v>23</v>
      </c>
      <c r="C32" s="8">
        <f>SUM(C30:C30)</f>
        <v>90</v>
      </c>
      <c r="D32" s="9"/>
      <c r="E32" s="23">
        <f>SUM(E30:E30)</f>
        <v>19350</v>
      </c>
    </row>
    <row r="33" spans="2:5" ht="18.75" x14ac:dyDescent="0.3">
      <c r="B33" s="10" t="s">
        <v>52</v>
      </c>
      <c r="C33" s="10"/>
      <c r="D33" s="10"/>
      <c r="E33" s="11">
        <v>5000</v>
      </c>
    </row>
    <row r="34" spans="2:5" ht="18.75" x14ac:dyDescent="0.3">
      <c r="B34" s="10" t="s">
        <v>54</v>
      </c>
      <c r="C34" s="10"/>
      <c r="D34" s="10"/>
      <c r="E34" s="20">
        <f>1-(E33/E32)</f>
        <v>0.74160206718346255</v>
      </c>
    </row>
    <row r="35" spans="2:5" ht="18.75" x14ac:dyDescent="0.3">
      <c r="B35" s="24"/>
      <c r="C35" s="24"/>
      <c r="D35" s="24"/>
      <c r="E35" s="25"/>
    </row>
    <row r="36" spans="2:5" ht="18.75" x14ac:dyDescent="0.3">
      <c r="B36" s="72" t="s">
        <v>31</v>
      </c>
      <c r="C36" s="72"/>
      <c r="D36" s="72"/>
      <c r="E36" s="72"/>
    </row>
    <row r="37" spans="2:5" x14ac:dyDescent="0.25">
      <c r="B37" s="3" t="s">
        <v>4</v>
      </c>
      <c r="C37" s="3" t="s">
        <v>5</v>
      </c>
      <c r="D37" s="3" t="s">
        <v>6</v>
      </c>
      <c r="E37" s="4" t="s">
        <v>43</v>
      </c>
    </row>
    <row r="38" spans="2:5" x14ac:dyDescent="0.25">
      <c r="B38" s="12" t="s">
        <v>32</v>
      </c>
      <c r="C38" s="6">
        <v>90</v>
      </c>
      <c r="D38" s="13">
        <v>135</v>
      </c>
      <c r="E38" s="13">
        <f>C38*D38</f>
        <v>12150</v>
      </c>
    </row>
    <row r="39" spans="2:5" ht="18.75" x14ac:dyDescent="0.25">
      <c r="B39" s="7" t="s">
        <v>23</v>
      </c>
      <c r="C39" s="8">
        <f>SUM(C38:C38)</f>
        <v>90</v>
      </c>
      <c r="D39" s="9"/>
      <c r="E39" s="23">
        <f>SUM(E38:E38)</f>
        <v>12150</v>
      </c>
    </row>
    <row r="40" spans="2:5" ht="18.75" x14ac:dyDescent="0.3">
      <c r="B40" s="10" t="s">
        <v>52</v>
      </c>
      <c r="C40" s="10"/>
      <c r="D40" s="10"/>
      <c r="E40" s="11">
        <v>3000</v>
      </c>
    </row>
    <row r="41" spans="2:5" ht="18.75" x14ac:dyDescent="0.3">
      <c r="B41" s="10" t="s">
        <v>54</v>
      </c>
      <c r="C41" s="10"/>
      <c r="D41" s="10"/>
      <c r="E41" s="20">
        <f>1-(E40/E39)</f>
        <v>0.75308641975308643</v>
      </c>
    </row>
    <row r="42" spans="2:5" x14ac:dyDescent="0.25">
      <c r="E42"/>
    </row>
    <row r="43" spans="2:5" ht="15.75" x14ac:dyDescent="0.25">
      <c r="B43" s="74" t="s">
        <v>56</v>
      </c>
      <c r="C43" s="74"/>
      <c r="D43" s="74"/>
      <c r="E43" s="18">
        <f>E15+E24+E39+E32</f>
        <v>202475</v>
      </c>
    </row>
    <row r="44" spans="2:5" ht="15.75" x14ac:dyDescent="0.25">
      <c r="B44" s="74" t="s">
        <v>57</v>
      </c>
      <c r="C44" s="74"/>
      <c r="D44" s="74"/>
      <c r="E44" s="18">
        <f>E16+E25+E40+E33</f>
        <v>35000</v>
      </c>
    </row>
    <row r="45" spans="2:5" ht="15.75" x14ac:dyDescent="0.25">
      <c r="B45" s="74" t="s">
        <v>58</v>
      </c>
      <c r="C45" s="74"/>
      <c r="D45" s="74"/>
      <c r="E45" s="19">
        <f>1-(E44/E43)</f>
        <v>0.82713915298184959</v>
      </c>
    </row>
    <row r="46" spans="2:5" x14ac:dyDescent="0.25">
      <c r="B46" s="2"/>
      <c r="C46" s="2"/>
      <c r="D46" s="2"/>
    </row>
  </sheetData>
  <mergeCells count="14">
    <mergeCell ref="B2:E2"/>
    <mergeCell ref="G2:H2"/>
    <mergeCell ref="B3:E3"/>
    <mergeCell ref="B4:E4"/>
    <mergeCell ref="B5:E5"/>
    <mergeCell ref="B45:D45"/>
    <mergeCell ref="J6:K6"/>
    <mergeCell ref="B19:E19"/>
    <mergeCell ref="B28:E28"/>
    <mergeCell ref="B36:E36"/>
    <mergeCell ref="B43:D43"/>
    <mergeCell ref="B44:D44"/>
    <mergeCell ref="B6:E6"/>
    <mergeCell ref="G6:H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workbookViewId="0"/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5">
      <c r="B2" s="68" t="s">
        <v>61</v>
      </c>
      <c r="C2" s="68"/>
      <c r="D2" s="68"/>
      <c r="E2" s="68"/>
      <c r="G2" s="75" t="s">
        <v>62</v>
      </c>
      <c r="H2" s="75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E44</f>
        <v>45000</v>
      </c>
      <c r="J7" s="12" t="s">
        <v>44</v>
      </c>
      <c r="K7" s="13">
        <f>E44</f>
        <v>45000</v>
      </c>
    </row>
    <row r="8" spans="2:11" ht="30" x14ac:dyDescent="0.25">
      <c r="B8" s="12" t="s">
        <v>11</v>
      </c>
      <c r="C8" s="6">
        <v>1</v>
      </c>
      <c r="D8" s="21">
        <v>80000</v>
      </c>
      <c r="E8" s="21">
        <f t="shared" ref="E8:E12" si="0">C8*D8</f>
        <v>80000</v>
      </c>
      <c r="G8" s="12" t="s">
        <v>45</v>
      </c>
      <c r="H8" s="13">
        <f>H7*20%</f>
        <v>9000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4500</v>
      </c>
      <c r="J9" s="12" t="s">
        <v>46</v>
      </c>
      <c r="K9" s="13">
        <f>K7*10%</f>
        <v>4500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1800</v>
      </c>
      <c r="J10" s="12" t="s">
        <v>48</v>
      </c>
      <c r="K10" s="13">
        <f>K7*4%</f>
        <v>1800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50</v>
      </c>
      <c r="C13" s="6">
        <v>1</v>
      </c>
      <c r="D13" s="21">
        <v>100000</v>
      </c>
      <c r="E13" s="21">
        <v>100000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28200</v>
      </c>
      <c r="J14" s="7" t="s">
        <v>51</v>
      </c>
      <c r="K14" s="14">
        <f>K7-(K8+K9+K10+K11+K12)</f>
        <v>37200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181000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32000</v>
      </c>
      <c r="G16" s="16" t="s">
        <v>53</v>
      </c>
      <c r="H16" s="17">
        <f>H14/H7</f>
        <v>0.62666666666666671</v>
      </c>
      <c r="J16" s="16" t="s">
        <v>53</v>
      </c>
      <c r="K16" s="17">
        <f>K14/K7</f>
        <v>0.82666666666666666</v>
      </c>
    </row>
    <row r="17" spans="2:5" ht="18.75" x14ac:dyDescent="0.3">
      <c r="B17" s="10" t="s">
        <v>54</v>
      </c>
      <c r="C17" s="10"/>
      <c r="D17" s="10"/>
      <c r="E17" s="20">
        <f>1-(E16/E15)</f>
        <v>0.82320441988950277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600</v>
      </c>
      <c r="D22" s="6">
        <v>22</v>
      </c>
      <c r="E22" s="13">
        <f>C22*D22</f>
        <v>13200</v>
      </c>
    </row>
    <row r="23" spans="2:5" ht="30" x14ac:dyDescent="0.25">
      <c r="B23" s="12" t="s">
        <v>26</v>
      </c>
      <c r="C23" s="6">
        <v>300</v>
      </c>
      <c r="D23" s="6">
        <v>74.5</v>
      </c>
      <c r="E23" s="13">
        <f>C23*D23</f>
        <v>22350</v>
      </c>
    </row>
    <row r="24" spans="2:5" ht="18.75" x14ac:dyDescent="0.25">
      <c r="B24" s="7" t="s">
        <v>23</v>
      </c>
      <c r="C24" s="8">
        <f>SUM(C21:C23)</f>
        <v>901</v>
      </c>
      <c r="D24" s="9"/>
      <c r="E24" s="23">
        <f>SUM(E21:E23)</f>
        <v>35550</v>
      </c>
    </row>
    <row r="25" spans="2:5" ht="18.75" x14ac:dyDescent="0.3">
      <c r="B25" s="10" t="s">
        <v>52</v>
      </c>
      <c r="C25" s="10"/>
      <c r="D25" s="10"/>
      <c r="E25" s="11">
        <v>5000</v>
      </c>
    </row>
    <row r="26" spans="2:5" ht="18.75" x14ac:dyDescent="0.3">
      <c r="B26" s="10" t="s">
        <v>54</v>
      </c>
      <c r="C26" s="10"/>
      <c r="D26" s="10"/>
      <c r="E26" s="20">
        <f>1-(E25/E24)</f>
        <v>0.85935302390998591</v>
      </c>
    </row>
    <row r="27" spans="2:5" x14ac:dyDescent="0.25">
      <c r="E27"/>
    </row>
    <row r="28" spans="2:5" ht="18.75" x14ac:dyDescent="0.3">
      <c r="B28" s="71" t="s">
        <v>28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120</v>
      </c>
      <c r="D30" s="13">
        <v>215</v>
      </c>
      <c r="E30" s="13">
        <f>C30*D30</f>
        <v>25800</v>
      </c>
    </row>
    <row r="31" spans="2:5" ht="30" x14ac:dyDescent="0.25">
      <c r="B31" s="12" t="s">
        <v>30</v>
      </c>
      <c r="C31" s="6">
        <v>1</v>
      </c>
      <c r="D31" s="13"/>
      <c r="E31" s="13"/>
    </row>
    <row r="32" spans="2:5" ht="18.75" x14ac:dyDescent="0.25">
      <c r="B32" s="7" t="s">
        <v>23</v>
      </c>
      <c r="C32" s="8">
        <f>SUM(C30:C30)</f>
        <v>120</v>
      </c>
      <c r="D32" s="9"/>
      <c r="E32" s="23">
        <f>SUM(E30:E30)</f>
        <v>25800</v>
      </c>
    </row>
    <row r="33" spans="2:5" ht="18.75" x14ac:dyDescent="0.3">
      <c r="B33" s="10" t="s">
        <v>52</v>
      </c>
      <c r="C33" s="10"/>
      <c r="D33" s="10"/>
      <c r="E33" s="11">
        <v>5000</v>
      </c>
    </row>
    <row r="34" spans="2:5" ht="18.75" x14ac:dyDescent="0.3">
      <c r="B34" s="10" t="s">
        <v>54</v>
      </c>
      <c r="C34" s="10"/>
      <c r="D34" s="10"/>
      <c r="E34" s="20">
        <f>1-(E33/E32)</f>
        <v>0.80620155038759689</v>
      </c>
    </row>
    <row r="35" spans="2:5" ht="18.75" x14ac:dyDescent="0.3">
      <c r="B35" s="24"/>
      <c r="C35" s="24"/>
      <c r="D35" s="24"/>
      <c r="E35" s="25"/>
    </row>
    <row r="36" spans="2:5" ht="18.75" x14ac:dyDescent="0.3">
      <c r="B36" s="72" t="s">
        <v>31</v>
      </c>
      <c r="C36" s="72"/>
      <c r="D36" s="72"/>
      <c r="E36" s="72"/>
    </row>
    <row r="37" spans="2:5" x14ac:dyDescent="0.25">
      <c r="B37" s="3" t="s">
        <v>4</v>
      </c>
      <c r="C37" s="3" t="s">
        <v>5</v>
      </c>
      <c r="D37" s="3" t="s">
        <v>6</v>
      </c>
      <c r="E37" s="4" t="s">
        <v>43</v>
      </c>
    </row>
    <row r="38" spans="2:5" x14ac:dyDescent="0.25">
      <c r="B38" s="12" t="s">
        <v>32</v>
      </c>
      <c r="C38" s="6">
        <v>120</v>
      </c>
      <c r="D38" s="13">
        <v>135</v>
      </c>
      <c r="E38" s="13">
        <f>C38*D38</f>
        <v>16200</v>
      </c>
    </row>
    <row r="39" spans="2:5" ht="18.75" x14ac:dyDescent="0.25">
      <c r="B39" s="7" t="s">
        <v>23</v>
      </c>
      <c r="C39" s="8">
        <f>SUM(C38:C38)</f>
        <v>120</v>
      </c>
      <c r="D39" s="9"/>
      <c r="E39" s="23">
        <f>SUM(E38:E38)</f>
        <v>16200</v>
      </c>
    </row>
    <row r="40" spans="2:5" ht="18.75" x14ac:dyDescent="0.3">
      <c r="B40" s="10" t="s">
        <v>52</v>
      </c>
      <c r="C40" s="10"/>
      <c r="D40" s="10"/>
      <c r="E40" s="11">
        <v>3000</v>
      </c>
    </row>
    <row r="41" spans="2:5" ht="18.75" x14ac:dyDescent="0.3">
      <c r="B41" s="10" t="s">
        <v>54</v>
      </c>
      <c r="C41" s="10"/>
      <c r="D41" s="10"/>
      <c r="E41" s="20">
        <f>1-(E40/E39)</f>
        <v>0.81481481481481488</v>
      </c>
    </row>
    <row r="42" spans="2:5" x14ac:dyDescent="0.25">
      <c r="E42"/>
    </row>
    <row r="43" spans="2:5" ht="15.75" x14ac:dyDescent="0.25">
      <c r="B43" s="74" t="s">
        <v>56</v>
      </c>
      <c r="C43" s="74"/>
      <c r="D43" s="74"/>
      <c r="E43" s="18">
        <f>E15+E24+E39+E32</f>
        <v>258550</v>
      </c>
    </row>
    <row r="44" spans="2:5" ht="15.75" x14ac:dyDescent="0.25">
      <c r="B44" s="74" t="s">
        <v>57</v>
      </c>
      <c r="C44" s="74"/>
      <c r="D44" s="74"/>
      <c r="E44" s="18">
        <v>45000</v>
      </c>
    </row>
    <row r="45" spans="2:5" ht="15.75" x14ac:dyDescent="0.25">
      <c r="B45" s="74" t="s">
        <v>58</v>
      </c>
      <c r="C45" s="74"/>
      <c r="D45" s="74"/>
      <c r="E45" s="19">
        <f>1-(E44/E43)</f>
        <v>0.82595242699671245</v>
      </c>
    </row>
    <row r="46" spans="2:5" x14ac:dyDescent="0.25">
      <c r="B46" s="2"/>
      <c r="C46" s="2"/>
      <c r="D46" s="2"/>
    </row>
  </sheetData>
  <mergeCells count="14">
    <mergeCell ref="B2:E2"/>
    <mergeCell ref="G2:H2"/>
    <mergeCell ref="B3:E3"/>
    <mergeCell ref="B4:E4"/>
    <mergeCell ref="B5:E5"/>
    <mergeCell ref="B45:D45"/>
    <mergeCell ref="J6:K6"/>
    <mergeCell ref="B19:E19"/>
    <mergeCell ref="B28:E28"/>
    <mergeCell ref="B36:E36"/>
    <mergeCell ref="B43:D43"/>
    <mergeCell ref="B44:D44"/>
    <mergeCell ref="B6:E6"/>
    <mergeCell ref="G6:H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workbookViewId="0">
      <selection activeCell="F4" sqref="F4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5">
      <c r="B2" s="68" t="s">
        <v>61</v>
      </c>
      <c r="C2" s="68"/>
      <c r="D2" s="68"/>
      <c r="E2" s="68"/>
      <c r="G2" s="75" t="s">
        <v>62</v>
      </c>
      <c r="H2" s="75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E44</f>
        <v>45000</v>
      </c>
      <c r="J7" s="12" t="s">
        <v>44</v>
      </c>
      <c r="K7" s="13">
        <f>E44</f>
        <v>45000</v>
      </c>
    </row>
    <row r="8" spans="2:11" ht="30" x14ac:dyDescent="0.25">
      <c r="B8" s="12" t="s">
        <v>11</v>
      </c>
      <c r="C8" s="6">
        <v>1</v>
      </c>
      <c r="D8" s="21">
        <v>59000</v>
      </c>
      <c r="E8" s="21">
        <v>59000</v>
      </c>
      <c r="G8" s="12" t="s">
        <v>45</v>
      </c>
      <c r="H8" s="13">
        <f>H7*20%</f>
        <v>9000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ref="E9:E13" si="0">C9*D9</f>
        <v>0</v>
      </c>
      <c r="G9" s="12" t="s">
        <v>46</v>
      </c>
      <c r="H9" s="13">
        <f>H7*10%</f>
        <v>4500</v>
      </c>
      <c r="J9" s="12" t="s">
        <v>46</v>
      </c>
      <c r="K9" s="13">
        <f>K7*10%</f>
        <v>4500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1800</v>
      </c>
      <c r="J10" s="12" t="s">
        <v>48</v>
      </c>
      <c r="K10" s="13">
        <f>K7*4%</f>
        <v>1800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50</v>
      </c>
      <c r="C13" s="6">
        <v>1</v>
      </c>
      <c r="D13" s="21">
        <v>100000</v>
      </c>
      <c r="E13" s="21">
        <f t="shared" si="0"/>
        <v>100000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28200</v>
      </c>
      <c r="J14" s="7" t="s">
        <v>51</v>
      </c>
      <c r="K14" s="14">
        <f>K7-(K8+K9+K10+K11+K12)</f>
        <v>37200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160000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32000</v>
      </c>
      <c r="G16" s="16" t="s">
        <v>53</v>
      </c>
      <c r="H16" s="17">
        <f>H14/H7</f>
        <v>0.62666666666666671</v>
      </c>
      <c r="J16" s="16" t="s">
        <v>53</v>
      </c>
      <c r="K16" s="17">
        <f>K14/K7</f>
        <v>0.82666666666666666</v>
      </c>
    </row>
    <row r="17" spans="2:5" ht="18.75" x14ac:dyDescent="0.3">
      <c r="B17" s="10" t="s">
        <v>54</v>
      </c>
      <c r="C17" s="10"/>
      <c r="D17" s="10"/>
      <c r="E17" s="20">
        <f>1-(E16/E15)</f>
        <v>0.8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600</v>
      </c>
      <c r="D22" s="6">
        <v>22</v>
      </c>
      <c r="E22" s="13">
        <f>C22*D22</f>
        <v>13200</v>
      </c>
    </row>
    <row r="23" spans="2:5" ht="30" x14ac:dyDescent="0.25">
      <c r="B23" s="12" t="s">
        <v>26</v>
      </c>
      <c r="C23" s="6">
        <v>300</v>
      </c>
      <c r="D23" s="6">
        <v>74.5</v>
      </c>
      <c r="E23" s="13">
        <f>C23*D23</f>
        <v>22350</v>
      </c>
    </row>
    <row r="24" spans="2:5" ht="18.75" x14ac:dyDescent="0.25">
      <c r="B24" s="7" t="s">
        <v>23</v>
      </c>
      <c r="C24" s="8">
        <f>SUM(C21:C23)</f>
        <v>901</v>
      </c>
      <c r="D24" s="9"/>
      <c r="E24" s="23">
        <f>SUM(E21:E23)</f>
        <v>35550</v>
      </c>
    </row>
    <row r="25" spans="2:5" ht="18.75" x14ac:dyDescent="0.3">
      <c r="B25" s="10" t="s">
        <v>52</v>
      </c>
      <c r="C25" s="10"/>
      <c r="D25" s="10"/>
      <c r="E25" s="11">
        <v>5000</v>
      </c>
    </row>
    <row r="26" spans="2:5" ht="18.75" x14ac:dyDescent="0.3">
      <c r="B26" s="10" t="s">
        <v>54</v>
      </c>
      <c r="C26" s="10"/>
      <c r="D26" s="10"/>
      <c r="E26" s="20">
        <f>1-(E25/E24)</f>
        <v>0.85935302390998591</v>
      </c>
    </row>
    <row r="27" spans="2:5" x14ac:dyDescent="0.25">
      <c r="E27"/>
    </row>
    <row r="28" spans="2:5" ht="18.75" x14ac:dyDescent="0.3">
      <c r="B28" s="71" t="s">
        <v>28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120</v>
      </c>
      <c r="D30" s="13">
        <v>215</v>
      </c>
      <c r="E30" s="13">
        <f>C30*D30</f>
        <v>25800</v>
      </c>
    </row>
    <row r="31" spans="2:5" ht="30" x14ac:dyDescent="0.25">
      <c r="B31" s="12" t="s">
        <v>30</v>
      </c>
      <c r="C31" s="6">
        <v>1</v>
      </c>
      <c r="D31" s="13"/>
      <c r="E31" s="13"/>
    </row>
    <row r="32" spans="2:5" ht="18.75" x14ac:dyDescent="0.25">
      <c r="B32" s="7" t="s">
        <v>23</v>
      </c>
      <c r="C32" s="8">
        <f>SUM(C30:C30)</f>
        <v>120</v>
      </c>
      <c r="D32" s="9"/>
      <c r="E32" s="23">
        <f>SUM(E30:E30)</f>
        <v>25800</v>
      </c>
    </row>
    <row r="33" spans="2:5" ht="18.75" x14ac:dyDescent="0.3">
      <c r="B33" s="10" t="s">
        <v>52</v>
      </c>
      <c r="C33" s="10"/>
      <c r="D33" s="10"/>
      <c r="E33" s="11">
        <v>5000</v>
      </c>
    </row>
    <row r="34" spans="2:5" ht="18.75" x14ac:dyDescent="0.3">
      <c r="B34" s="10" t="s">
        <v>54</v>
      </c>
      <c r="C34" s="10"/>
      <c r="D34" s="10"/>
      <c r="E34" s="20">
        <f>1-(E33/E32)</f>
        <v>0.80620155038759689</v>
      </c>
    </row>
    <row r="35" spans="2:5" ht="18.75" x14ac:dyDescent="0.3">
      <c r="B35" s="24"/>
      <c r="C35" s="24"/>
      <c r="D35" s="24"/>
      <c r="E35" s="25"/>
    </row>
    <row r="36" spans="2:5" ht="18.75" x14ac:dyDescent="0.3">
      <c r="B36" s="72" t="s">
        <v>31</v>
      </c>
      <c r="C36" s="72"/>
      <c r="D36" s="72"/>
      <c r="E36" s="72"/>
    </row>
    <row r="37" spans="2:5" x14ac:dyDescent="0.25">
      <c r="B37" s="3" t="s">
        <v>4</v>
      </c>
      <c r="C37" s="3" t="s">
        <v>5</v>
      </c>
      <c r="D37" s="3" t="s">
        <v>6</v>
      </c>
      <c r="E37" s="4" t="s">
        <v>43</v>
      </c>
    </row>
    <row r="38" spans="2:5" x14ac:dyDescent="0.25">
      <c r="B38" s="12" t="s">
        <v>32</v>
      </c>
      <c r="C38" s="6">
        <v>120</v>
      </c>
      <c r="D38" s="13">
        <v>135</v>
      </c>
      <c r="E38" s="13">
        <f>C38*D38</f>
        <v>16200</v>
      </c>
    </row>
    <row r="39" spans="2:5" ht="18.75" x14ac:dyDescent="0.25">
      <c r="B39" s="7" t="s">
        <v>23</v>
      </c>
      <c r="C39" s="8">
        <f>SUM(C38:C38)</f>
        <v>120</v>
      </c>
      <c r="D39" s="9"/>
      <c r="E39" s="23">
        <f>SUM(E38:E38)</f>
        <v>16200</v>
      </c>
    </row>
    <row r="40" spans="2:5" ht="18.75" x14ac:dyDescent="0.3">
      <c r="B40" s="10" t="s">
        <v>52</v>
      </c>
      <c r="C40" s="10"/>
      <c r="D40" s="10"/>
      <c r="E40" s="11">
        <v>3000</v>
      </c>
    </row>
    <row r="41" spans="2:5" ht="18.75" x14ac:dyDescent="0.3">
      <c r="B41" s="10" t="s">
        <v>54</v>
      </c>
      <c r="C41" s="10"/>
      <c r="D41" s="10"/>
      <c r="E41" s="20">
        <f>1-(E40/E39)</f>
        <v>0.81481481481481488</v>
      </c>
    </row>
    <row r="42" spans="2:5" x14ac:dyDescent="0.25">
      <c r="E42"/>
    </row>
    <row r="43" spans="2:5" ht="15.75" x14ac:dyDescent="0.25">
      <c r="B43" s="74" t="s">
        <v>56</v>
      </c>
      <c r="C43" s="74"/>
      <c r="D43" s="74"/>
      <c r="E43" s="18">
        <f>E15+E24+E39+E32</f>
        <v>237550</v>
      </c>
    </row>
    <row r="44" spans="2:5" ht="15.75" x14ac:dyDescent="0.25">
      <c r="B44" s="74" t="s">
        <v>57</v>
      </c>
      <c r="C44" s="74"/>
      <c r="D44" s="74"/>
      <c r="E44" s="18">
        <f>E16+E25+E40+E33</f>
        <v>45000</v>
      </c>
    </row>
    <row r="45" spans="2:5" ht="15.75" x14ac:dyDescent="0.25">
      <c r="B45" s="74" t="s">
        <v>58</v>
      </c>
      <c r="C45" s="74"/>
      <c r="D45" s="74"/>
      <c r="E45" s="19">
        <f>1-(E44/E43)</f>
        <v>0.81056619659019158</v>
      </c>
    </row>
    <row r="46" spans="2:5" x14ac:dyDescent="0.25">
      <c r="B46" s="2"/>
      <c r="C46" s="2"/>
      <c r="D46" s="2"/>
    </row>
  </sheetData>
  <mergeCells count="14">
    <mergeCell ref="B45:D45"/>
    <mergeCell ref="J6:K6"/>
    <mergeCell ref="B19:E19"/>
    <mergeCell ref="B28:E28"/>
    <mergeCell ref="B36:E36"/>
    <mergeCell ref="B43:D43"/>
    <mergeCell ref="B44:D44"/>
    <mergeCell ref="B6:E6"/>
    <mergeCell ref="G6:H6"/>
    <mergeCell ref="B2:E2"/>
    <mergeCell ref="G2:H2"/>
    <mergeCell ref="B3:E3"/>
    <mergeCell ref="B4:E4"/>
    <mergeCell ref="B5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G6" sqref="G6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126</v>
      </c>
      <c r="C2" s="68"/>
      <c r="D2" s="68"/>
      <c r="E2" s="68"/>
    </row>
    <row r="3" spans="2:11" ht="26.25" x14ac:dyDescent="0.4">
      <c r="B3" s="69" t="s">
        <v>89</v>
      </c>
      <c r="C3" s="69"/>
      <c r="D3" s="69"/>
      <c r="E3" s="69"/>
    </row>
    <row r="4" spans="2:11" ht="23.25" x14ac:dyDescent="0.35">
      <c r="B4" s="70" t="s">
        <v>90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5.75" x14ac:dyDescent="0.25">
      <c r="B6" s="73"/>
      <c r="C6" s="73"/>
      <c r="D6" s="73"/>
      <c r="E6" s="73"/>
      <c r="G6" s="76" t="s">
        <v>41</v>
      </c>
      <c r="H6" s="76"/>
      <c r="J6" s="76" t="s">
        <v>42</v>
      </c>
      <c r="K6" s="76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E42</f>
        <v>13200</v>
      </c>
      <c r="J7" s="12" t="s">
        <v>44</v>
      </c>
      <c r="K7" s="13">
        <f>E42</f>
        <v>13200</v>
      </c>
    </row>
    <row r="8" spans="2:11" ht="30" x14ac:dyDescent="0.25">
      <c r="B8" s="12" t="s">
        <v>127</v>
      </c>
      <c r="C8" s="6">
        <v>1</v>
      </c>
      <c r="D8" s="21">
        <v>40000</v>
      </c>
      <c r="E8" s="21">
        <f t="shared" ref="E8:E12" si="0">C8*D8</f>
        <v>40000</v>
      </c>
      <c r="G8" s="12" t="s">
        <v>45</v>
      </c>
      <c r="H8" s="13">
        <f>H7*20%</f>
        <v>2640</v>
      </c>
      <c r="J8" s="12" t="s">
        <v>45</v>
      </c>
      <c r="K8" s="13"/>
    </row>
    <row r="9" spans="2:11" x14ac:dyDescent="0.25">
      <c r="B9" s="5"/>
      <c r="C9" s="6"/>
      <c r="D9" s="21"/>
      <c r="E9" s="21"/>
      <c r="G9" s="12" t="s">
        <v>46</v>
      </c>
      <c r="H9" s="13">
        <f>H7*10%</f>
        <v>1320</v>
      </c>
      <c r="J9" s="12" t="s">
        <v>46</v>
      </c>
      <c r="K9" s="13">
        <f>K7*10%</f>
        <v>1320</v>
      </c>
    </row>
    <row r="10" spans="2:11" x14ac:dyDescent="0.25">
      <c r="B10" s="5"/>
      <c r="C10" s="6"/>
      <c r="D10" s="21"/>
      <c r="E10" s="21"/>
      <c r="G10" s="12" t="s">
        <v>48</v>
      </c>
      <c r="H10" s="13">
        <f>H7*4%</f>
        <v>528</v>
      </c>
      <c r="J10" s="12" t="s">
        <v>48</v>
      </c>
      <c r="K10" s="13">
        <f>K7*4%</f>
        <v>528</v>
      </c>
    </row>
    <row r="11" spans="2:11" x14ac:dyDescent="0.25">
      <c r="B11" s="12"/>
      <c r="C11" s="6"/>
      <c r="D11" s="21"/>
      <c r="E11" s="21"/>
      <c r="G11" s="12" t="s">
        <v>49</v>
      </c>
      <c r="H11" s="13">
        <v>1200</v>
      </c>
      <c r="J11" s="12" t="s">
        <v>49</v>
      </c>
      <c r="K11" s="13">
        <v>1200</v>
      </c>
    </row>
    <row r="12" spans="2:11" ht="90" x14ac:dyDescent="0.25">
      <c r="B12" s="12" t="s">
        <v>92</v>
      </c>
      <c r="C12" s="6">
        <v>1</v>
      </c>
      <c r="D12" s="21">
        <v>500</v>
      </c>
      <c r="E12" s="21">
        <f t="shared" si="0"/>
        <v>500</v>
      </c>
      <c r="G12" s="12"/>
      <c r="H12" s="13"/>
      <c r="J12" s="12"/>
      <c r="K12" s="13"/>
    </row>
    <row r="13" spans="2:11" x14ac:dyDescent="0.25">
      <c r="B13" s="5"/>
      <c r="C13" s="6"/>
      <c r="D13" s="21"/>
      <c r="E13" s="21"/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7512</v>
      </c>
      <c r="J14" s="7" t="s">
        <v>51</v>
      </c>
      <c r="K14" s="14">
        <f>K7-(K8+K9+K10+K11+K12)</f>
        <v>10152</v>
      </c>
    </row>
    <row r="15" spans="2:11" ht="18.75" x14ac:dyDescent="0.25">
      <c r="B15" s="7" t="s">
        <v>23</v>
      </c>
      <c r="C15" s="8">
        <f>SUM(C8:C14)</f>
        <v>2</v>
      </c>
      <c r="D15" s="22"/>
      <c r="E15" s="23">
        <f>SUM(E8:E14)</f>
        <v>40500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/>
      <c r="G16" s="16" t="s">
        <v>53</v>
      </c>
      <c r="H16" s="17">
        <f>H14/H7</f>
        <v>0.56909090909090909</v>
      </c>
      <c r="J16" s="16" t="s">
        <v>53</v>
      </c>
      <c r="K16" s="17">
        <f>K14/K7</f>
        <v>0.76909090909090905</v>
      </c>
    </row>
    <row r="17" spans="2:5" ht="18.75" x14ac:dyDescent="0.3">
      <c r="B17" s="10" t="s">
        <v>54</v>
      </c>
      <c r="C17" s="10"/>
      <c r="D17" s="10"/>
      <c r="E17" s="20">
        <f>1-(E16/E15)</f>
        <v>1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150</v>
      </c>
      <c r="D21" s="6">
        <v>57</v>
      </c>
      <c r="E21" s="13">
        <f>C21*D21</f>
        <v>8550</v>
      </c>
    </row>
    <row r="22" spans="2:5" ht="30" x14ac:dyDescent="0.25">
      <c r="B22" s="12" t="s">
        <v>26</v>
      </c>
      <c r="C22" s="6">
        <v>150</v>
      </c>
      <c r="D22" s="6">
        <v>74.5</v>
      </c>
      <c r="E22" s="13">
        <f>C22*D22</f>
        <v>11175</v>
      </c>
    </row>
    <row r="23" spans="2:5" x14ac:dyDescent="0.25">
      <c r="B23" s="12" t="s">
        <v>128</v>
      </c>
      <c r="C23" s="6">
        <v>200</v>
      </c>
      <c r="D23" s="6">
        <v>24</v>
      </c>
      <c r="E23" s="13">
        <f>C23*D23</f>
        <v>4800</v>
      </c>
    </row>
    <row r="24" spans="2:5" ht="18.75" x14ac:dyDescent="0.25">
      <c r="B24" s="7" t="s">
        <v>23</v>
      </c>
      <c r="C24" s="8">
        <f>SUM(C21:C23)</f>
        <v>500</v>
      </c>
      <c r="D24" s="9"/>
      <c r="E24" s="23">
        <f>SUM(E21:E23)</f>
        <v>24525</v>
      </c>
    </row>
    <row r="25" spans="2:5" ht="18.75" x14ac:dyDescent="0.3">
      <c r="B25" s="10" t="s">
        <v>52</v>
      </c>
      <c r="C25" s="10"/>
      <c r="D25" s="10"/>
      <c r="E25" s="11"/>
    </row>
    <row r="26" spans="2:5" ht="18.75" x14ac:dyDescent="0.3">
      <c r="B26" s="10" t="s">
        <v>54</v>
      </c>
      <c r="C26" s="10"/>
      <c r="D26" s="10"/>
      <c r="E26" s="20">
        <f>1-(E25/E24)</f>
        <v>1</v>
      </c>
    </row>
    <row r="27" spans="2:5" x14ac:dyDescent="0.25">
      <c r="E27"/>
    </row>
    <row r="28" spans="2:5" ht="18.75" x14ac:dyDescent="0.3">
      <c r="B28" s="71" t="s">
        <v>28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/>
      <c r="C30" s="6"/>
      <c r="D30" s="13"/>
      <c r="E30" s="13"/>
    </row>
    <row r="31" spans="2:5" ht="18.75" x14ac:dyDescent="0.25">
      <c r="B31" s="7" t="s">
        <v>23</v>
      </c>
      <c r="C31" s="8">
        <f>SUM(C30:C30)</f>
        <v>0</v>
      </c>
      <c r="D31" s="9"/>
      <c r="E31" s="23">
        <f>SUM(E30:E30)</f>
        <v>0</v>
      </c>
    </row>
    <row r="32" spans="2:5" ht="18.75" x14ac:dyDescent="0.3">
      <c r="B32" s="10" t="s">
        <v>52</v>
      </c>
      <c r="C32" s="10"/>
      <c r="D32" s="10"/>
      <c r="E32" s="11"/>
    </row>
    <row r="33" spans="2:5" ht="18.75" x14ac:dyDescent="0.3">
      <c r="B33" s="10" t="s">
        <v>54</v>
      </c>
      <c r="C33" s="10"/>
      <c r="D33" s="10"/>
      <c r="E33" s="20" t="e">
        <f>1-(E32/E31)</f>
        <v>#DIV/0!</v>
      </c>
    </row>
    <row r="34" spans="2:5" ht="18.75" x14ac:dyDescent="0.3">
      <c r="B34" s="24"/>
      <c r="C34" s="24"/>
      <c r="D34" s="24"/>
      <c r="E34" s="25"/>
    </row>
    <row r="35" spans="2:5" ht="18.75" x14ac:dyDescent="0.3">
      <c r="B35" s="72" t="s">
        <v>31</v>
      </c>
      <c r="C35" s="72"/>
      <c r="D35" s="72"/>
      <c r="E35" s="72"/>
    </row>
    <row r="36" spans="2:5" x14ac:dyDescent="0.25">
      <c r="B36" s="3" t="s">
        <v>4</v>
      </c>
      <c r="C36" s="3" t="s">
        <v>5</v>
      </c>
      <c r="D36" s="3" t="s">
        <v>6</v>
      </c>
      <c r="E36" s="4" t="s">
        <v>43</v>
      </c>
    </row>
    <row r="37" spans="2:5" x14ac:dyDescent="0.25">
      <c r="B37" s="12"/>
      <c r="C37" s="6"/>
      <c r="D37" s="13"/>
      <c r="E37" s="13"/>
    </row>
    <row r="38" spans="2:5" ht="18.75" x14ac:dyDescent="0.25">
      <c r="B38" s="7" t="s">
        <v>23</v>
      </c>
      <c r="C38" s="8">
        <f>SUM(C37:C37)</f>
        <v>0</v>
      </c>
      <c r="D38" s="9"/>
      <c r="E38" s="23">
        <f>SUM(E37:E37)</f>
        <v>0</v>
      </c>
    </row>
    <row r="39" spans="2:5" ht="18.75" x14ac:dyDescent="0.3">
      <c r="B39" s="10" t="s">
        <v>52</v>
      </c>
      <c r="C39" s="10"/>
      <c r="D39" s="10"/>
      <c r="E39" s="11"/>
    </row>
    <row r="40" spans="2:5" ht="18.75" x14ac:dyDescent="0.3">
      <c r="B40" s="10" t="s">
        <v>54</v>
      </c>
      <c r="C40" s="10"/>
      <c r="D40" s="10"/>
      <c r="E40" s="20" t="e">
        <f>1-(E39/E38)</f>
        <v>#DIV/0!</v>
      </c>
    </row>
    <row r="41" spans="2:5" ht="15.75" x14ac:dyDescent="0.25">
      <c r="B41" s="74" t="s">
        <v>56</v>
      </c>
      <c r="C41" s="74"/>
      <c r="D41" s="74"/>
      <c r="E41" s="18">
        <f>E15+E24+E38+E31</f>
        <v>65025</v>
      </c>
    </row>
    <row r="42" spans="2:5" ht="15.75" x14ac:dyDescent="0.25">
      <c r="B42" s="74" t="s">
        <v>57</v>
      </c>
      <c r="C42" s="74"/>
      <c r="D42" s="74"/>
      <c r="E42" s="18">
        <v>13200</v>
      </c>
    </row>
    <row r="43" spans="2:5" ht="15.75" x14ac:dyDescent="0.25">
      <c r="B43" s="74" t="s">
        <v>58</v>
      </c>
      <c r="C43" s="74"/>
      <c r="D43" s="74"/>
      <c r="E43" s="19">
        <f>1-(E42/E41)</f>
        <v>0.79700115340253752</v>
      </c>
    </row>
    <row r="44" spans="2:5" x14ac:dyDescent="0.25">
      <c r="B44" s="2"/>
      <c r="C44" s="2"/>
      <c r="D44" s="2"/>
    </row>
  </sheetData>
  <mergeCells count="13">
    <mergeCell ref="B2:E2"/>
    <mergeCell ref="B3:E3"/>
    <mergeCell ref="B4:E4"/>
    <mergeCell ref="B5:E5"/>
    <mergeCell ref="B6:E6"/>
    <mergeCell ref="B43:D43"/>
    <mergeCell ref="J6:K6"/>
    <mergeCell ref="B19:E19"/>
    <mergeCell ref="B28:E28"/>
    <mergeCell ref="B35:E35"/>
    <mergeCell ref="B41:D41"/>
    <mergeCell ref="B42:D42"/>
    <mergeCell ref="G6:H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0"/>
  <sheetViews>
    <sheetView workbookViewId="0">
      <selection activeCell="H21" sqref="H21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</cols>
  <sheetData>
    <row r="2" spans="2:8" ht="33.75" x14ac:dyDescent="0.25">
      <c r="B2" s="68" t="s">
        <v>129</v>
      </c>
      <c r="C2" s="68"/>
      <c r="D2" s="68"/>
      <c r="E2" s="68"/>
    </row>
    <row r="3" spans="2:8" ht="26.25" x14ac:dyDescent="0.4">
      <c r="B3" s="69" t="s">
        <v>130</v>
      </c>
      <c r="C3" s="69"/>
      <c r="D3" s="69"/>
      <c r="E3" s="69"/>
    </row>
    <row r="4" spans="2:8" ht="23.25" x14ac:dyDescent="0.35">
      <c r="B4" s="70" t="s">
        <v>131</v>
      </c>
      <c r="C4" s="70"/>
      <c r="D4" s="70"/>
      <c r="E4" s="70"/>
    </row>
    <row r="5" spans="2:8" ht="18.75" x14ac:dyDescent="0.3">
      <c r="B5" s="71" t="s">
        <v>3</v>
      </c>
      <c r="C5" s="71"/>
      <c r="D5" s="71"/>
      <c r="E5" s="71"/>
    </row>
    <row r="6" spans="2:8" ht="18.75" x14ac:dyDescent="0.3">
      <c r="B6" s="78" t="s">
        <v>132</v>
      </c>
      <c r="C6" s="78"/>
      <c r="D6" s="78"/>
      <c r="E6" s="78"/>
      <c r="G6" s="71" t="s">
        <v>41</v>
      </c>
      <c r="H6" s="71"/>
    </row>
    <row r="7" spans="2:8" ht="18.75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4">
        <f>E25</f>
        <v>36000</v>
      </c>
    </row>
    <row r="8" spans="2:8" ht="30" x14ac:dyDescent="0.25">
      <c r="B8" s="12" t="s">
        <v>133</v>
      </c>
      <c r="C8" s="6"/>
      <c r="D8" s="21"/>
      <c r="E8" s="21"/>
      <c r="G8" s="12" t="s">
        <v>49</v>
      </c>
      <c r="H8" s="13">
        <v>2800</v>
      </c>
    </row>
    <row r="9" spans="2:8" x14ac:dyDescent="0.25">
      <c r="B9" s="26" t="s">
        <v>37</v>
      </c>
      <c r="C9" s="6">
        <v>1</v>
      </c>
      <c r="D9" s="21">
        <v>8438</v>
      </c>
      <c r="E9" s="21">
        <f>C9*D9</f>
        <v>8438</v>
      </c>
      <c r="G9" s="41" t="s">
        <v>134</v>
      </c>
      <c r="H9" s="42">
        <f>H7-H8</f>
        <v>33200</v>
      </c>
    </row>
    <row r="10" spans="2:8" x14ac:dyDescent="0.25">
      <c r="B10" s="26" t="s">
        <v>135</v>
      </c>
      <c r="C10" s="6">
        <v>1</v>
      </c>
      <c r="D10" s="21">
        <v>11712</v>
      </c>
      <c r="E10" s="21">
        <f t="shared" ref="E10:E11" si="0">C10*D10</f>
        <v>11712</v>
      </c>
      <c r="G10" s="12" t="s">
        <v>45</v>
      </c>
      <c r="H10" s="13">
        <f>H9*20%</f>
        <v>6640</v>
      </c>
    </row>
    <row r="11" spans="2:8" x14ac:dyDescent="0.25">
      <c r="B11" s="26" t="s">
        <v>136</v>
      </c>
      <c r="C11" s="6">
        <v>1</v>
      </c>
      <c r="D11" s="21">
        <v>17906</v>
      </c>
      <c r="E11" s="21">
        <f t="shared" si="0"/>
        <v>17906</v>
      </c>
      <c r="G11" s="12" t="s">
        <v>46</v>
      </c>
      <c r="H11" s="13">
        <f>H9*10%</f>
        <v>3320</v>
      </c>
    </row>
    <row r="12" spans="2:8" ht="18.75" x14ac:dyDescent="0.25">
      <c r="B12" s="7" t="s">
        <v>23</v>
      </c>
      <c r="C12" s="8">
        <f ca="1">SUM(C8:C15)</f>
        <v>3</v>
      </c>
      <c r="D12" s="22"/>
      <c r="E12" s="23">
        <f>SUM(E9:E11)</f>
        <v>38056</v>
      </c>
      <c r="G12" s="12" t="s">
        <v>48</v>
      </c>
      <c r="H12" s="13">
        <f>H9*4%</f>
        <v>1328</v>
      </c>
    </row>
    <row r="13" spans="2:8" ht="18.75" x14ac:dyDescent="0.3">
      <c r="B13" s="10" t="s">
        <v>52</v>
      </c>
      <c r="C13" s="10"/>
      <c r="D13" s="10"/>
      <c r="E13" s="11">
        <v>30000</v>
      </c>
      <c r="G13" s="7" t="s">
        <v>51</v>
      </c>
      <c r="H13" s="14">
        <f>H7-(H10+H11+H12+H8)</f>
        <v>21912</v>
      </c>
    </row>
    <row r="14" spans="2:8" ht="18.75" x14ac:dyDescent="0.3">
      <c r="B14" s="10" t="s">
        <v>54</v>
      </c>
      <c r="C14" s="10"/>
      <c r="D14" s="10"/>
      <c r="E14" s="20">
        <f>1-(E13/E12)</f>
        <v>0.21168803867984021</v>
      </c>
      <c r="G14" s="15"/>
      <c r="H14" s="15"/>
    </row>
    <row r="15" spans="2:8" ht="18.75" x14ac:dyDescent="0.3">
      <c r="G15" s="16" t="s">
        <v>53</v>
      </c>
      <c r="H15" s="17">
        <f>H13/H7</f>
        <v>0.60866666666666669</v>
      </c>
    </row>
    <row r="16" spans="2:8" ht="18.75" x14ac:dyDescent="0.3">
      <c r="B16" s="53" t="s">
        <v>24</v>
      </c>
      <c r="C16" s="53"/>
      <c r="D16" s="53"/>
      <c r="E16" s="53"/>
    </row>
    <row r="17" spans="2:5" x14ac:dyDescent="0.25">
      <c r="B17" s="3" t="s">
        <v>4</v>
      </c>
      <c r="C17" s="3" t="s">
        <v>5</v>
      </c>
      <c r="D17" s="3" t="s">
        <v>6</v>
      </c>
      <c r="E17" s="4" t="s">
        <v>43</v>
      </c>
    </row>
    <row r="18" spans="2:5" x14ac:dyDescent="0.25">
      <c r="B18" s="12" t="s">
        <v>137</v>
      </c>
      <c r="C18" s="6">
        <v>1</v>
      </c>
      <c r="D18" s="6">
        <v>7560</v>
      </c>
      <c r="E18" s="40">
        <f>C18*D18</f>
        <v>7560</v>
      </c>
    </row>
    <row r="19" spans="2:5" x14ac:dyDescent="0.25">
      <c r="B19" s="12" t="s">
        <v>138</v>
      </c>
      <c r="C19" s="6">
        <v>50</v>
      </c>
      <c r="D19" s="6">
        <v>73.5</v>
      </c>
      <c r="E19" s="40">
        <f>C19*D19</f>
        <v>3675</v>
      </c>
    </row>
    <row r="20" spans="2:5" ht="18.75" x14ac:dyDescent="0.25">
      <c r="B20" s="7" t="s">
        <v>23</v>
      </c>
      <c r="C20" s="8">
        <f>SUM(C18:C19)</f>
        <v>51</v>
      </c>
      <c r="D20" s="9"/>
      <c r="E20" s="23">
        <f>SUM(E18:E19)</f>
        <v>11235</v>
      </c>
    </row>
    <row r="21" spans="2:5" ht="18.75" x14ac:dyDescent="0.3">
      <c r="B21" s="10" t="s">
        <v>52</v>
      </c>
      <c r="C21" s="10"/>
      <c r="D21" s="10"/>
      <c r="E21" s="11">
        <v>6000</v>
      </c>
    </row>
    <row r="22" spans="2:5" ht="18.75" x14ac:dyDescent="0.3">
      <c r="B22" s="10" t="s">
        <v>54</v>
      </c>
      <c r="C22" s="10"/>
      <c r="D22" s="10"/>
      <c r="E22" s="20">
        <f>1-(E21/E20)</f>
        <v>0.46595460614152207</v>
      </c>
    </row>
    <row r="23" spans="2:5" x14ac:dyDescent="0.25">
      <c r="E23"/>
    </row>
    <row r="24" spans="2:5" ht="18.75" x14ac:dyDescent="0.3">
      <c r="B24" s="43" t="s">
        <v>56</v>
      </c>
      <c r="C24" s="43"/>
      <c r="D24" s="43"/>
      <c r="E24" s="31">
        <f>E12+E20</f>
        <v>49291</v>
      </c>
    </row>
    <row r="25" spans="2:5" ht="18.75" x14ac:dyDescent="0.3">
      <c r="B25" s="43" t="s">
        <v>57</v>
      </c>
      <c r="C25" s="43"/>
      <c r="D25" s="43"/>
      <c r="E25" s="31">
        <f>E13+E21</f>
        <v>36000</v>
      </c>
    </row>
    <row r="26" spans="2:5" ht="18.75" x14ac:dyDescent="0.3">
      <c r="B26" s="43" t="s">
        <v>58</v>
      </c>
      <c r="C26" s="43"/>
      <c r="D26" s="43"/>
      <c r="E26" s="44">
        <f>1-(E25/E24)</f>
        <v>0.26964354547483316</v>
      </c>
    </row>
    <row r="30" spans="2:5" x14ac:dyDescent="0.25">
      <c r="B30" s="2"/>
      <c r="C30" s="2"/>
      <c r="D30" s="2"/>
    </row>
  </sheetData>
  <mergeCells count="6"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  <pageSetup paperSize="9" fitToHeight="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1"/>
  <sheetViews>
    <sheetView topLeftCell="A5" workbookViewId="0">
      <selection activeCell="G19" sqref="G19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34" customWidth="1"/>
    <col min="8" max="8" width="33" customWidth="1"/>
  </cols>
  <sheetData>
    <row r="2" spans="2:8" ht="33.75" x14ac:dyDescent="0.25">
      <c r="B2" s="68" t="s">
        <v>139</v>
      </c>
      <c r="C2" s="68"/>
      <c r="D2" s="68"/>
      <c r="E2" s="68"/>
    </row>
    <row r="3" spans="2:8" ht="26.25" x14ac:dyDescent="0.4">
      <c r="B3" s="69"/>
      <c r="C3" s="69"/>
      <c r="D3" s="69"/>
      <c r="E3" s="69"/>
      <c r="G3" s="76" t="s">
        <v>41</v>
      </c>
      <c r="H3" s="76"/>
    </row>
    <row r="4" spans="2:8" ht="23.25" x14ac:dyDescent="0.35">
      <c r="B4" s="70" t="s">
        <v>131</v>
      </c>
      <c r="C4" s="70"/>
      <c r="D4" s="70"/>
      <c r="E4" s="70"/>
      <c r="G4" s="12" t="s">
        <v>44</v>
      </c>
      <c r="H4" s="14">
        <f>E25</f>
        <v>10000</v>
      </c>
    </row>
    <row r="5" spans="2:8" ht="18.75" x14ac:dyDescent="0.3">
      <c r="B5" s="71" t="s">
        <v>3</v>
      </c>
      <c r="C5" s="71"/>
      <c r="D5" s="71"/>
      <c r="E5" s="71"/>
      <c r="G5" s="12" t="s">
        <v>45</v>
      </c>
      <c r="H5" s="13">
        <f>H4*20%</f>
        <v>2000</v>
      </c>
    </row>
    <row r="6" spans="2:8" ht="15.75" x14ac:dyDescent="0.25">
      <c r="B6" s="78" t="s">
        <v>132</v>
      </c>
      <c r="C6" s="78"/>
      <c r="D6" s="78"/>
      <c r="E6" s="78"/>
      <c r="G6" s="12" t="s">
        <v>46</v>
      </c>
      <c r="H6" s="13">
        <f>H4*10%</f>
        <v>1000</v>
      </c>
    </row>
    <row r="7" spans="2:8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48</v>
      </c>
      <c r="H7" s="13">
        <f>H4*4%</f>
        <v>400</v>
      </c>
    </row>
    <row r="8" spans="2:8" x14ac:dyDescent="0.25">
      <c r="B8" s="12" t="s">
        <v>140</v>
      </c>
      <c r="C8" s="6">
        <v>2</v>
      </c>
      <c r="D8" s="21">
        <v>17568</v>
      </c>
      <c r="E8" s="21">
        <f>C8*D8</f>
        <v>35136</v>
      </c>
      <c r="G8" s="12" t="s">
        <v>141</v>
      </c>
      <c r="H8" s="13">
        <v>900</v>
      </c>
    </row>
    <row r="9" spans="2:8" x14ac:dyDescent="0.25">
      <c r="B9" s="26"/>
      <c r="C9" s="6"/>
      <c r="D9" s="21"/>
      <c r="E9" s="21">
        <f t="shared" ref="E9:E11" si="0">C9*D9</f>
        <v>0</v>
      </c>
      <c r="G9" s="12"/>
      <c r="H9" s="13"/>
    </row>
    <row r="10" spans="2:8" x14ac:dyDescent="0.25">
      <c r="B10" s="26"/>
      <c r="C10" s="6"/>
      <c r="D10" s="21"/>
      <c r="E10" s="21">
        <f t="shared" si="0"/>
        <v>0</v>
      </c>
      <c r="G10" s="12"/>
      <c r="H10" s="13"/>
    </row>
    <row r="11" spans="2:8" ht="18.75" x14ac:dyDescent="0.25">
      <c r="B11" s="26"/>
      <c r="C11" s="6"/>
      <c r="D11" s="21"/>
      <c r="E11" s="21">
        <f t="shared" si="0"/>
        <v>0</v>
      </c>
      <c r="G11" s="7" t="s">
        <v>51</v>
      </c>
      <c r="H11" s="14">
        <f>H4-(H5+H6+H7+H8+H9)</f>
        <v>5700</v>
      </c>
    </row>
    <row r="12" spans="2:8" ht="18.75" x14ac:dyDescent="0.25">
      <c r="B12" s="7" t="s">
        <v>23</v>
      </c>
      <c r="C12" s="8">
        <f ca="1">SUM(C8:C15)</f>
        <v>3</v>
      </c>
      <c r="D12" s="22"/>
      <c r="E12" s="21">
        <f>SUM(E8:E11)</f>
        <v>35136</v>
      </c>
      <c r="G12" s="15"/>
      <c r="H12" s="15"/>
    </row>
    <row r="13" spans="2:8" ht="18.75" x14ac:dyDescent="0.3">
      <c r="B13" s="10" t="s">
        <v>52</v>
      </c>
      <c r="C13" s="10"/>
      <c r="D13" s="10"/>
      <c r="E13" s="11">
        <v>6000</v>
      </c>
      <c r="G13" s="16" t="s">
        <v>53</v>
      </c>
      <c r="H13" s="17">
        <f>H11/H4</f>
        <v>0.56999999999999995</v>
      </c>
    </row>
    <row r="14" spans="2:8" ht="18.75" x14ac:dyDescent="0.3">
      <c r="B14" s="10" t="s">
        <v>54</v>
      </c>
      <c r="C14" s="10"/>
      <c r="D14" s="10"/>
      <c r="E14" s="20">
        <f>1-(E13/E12)</f>
        <v>0.82923497267759561</v>
      </c>
    </row>
    <row r="16" spans="2:8" ht="18.75" x14ac:dyDescent="0.3">
      <c r="B16" s="53" t="s">
        <v>142</v>
      </c>
      <c r="C16" s="53"/>
      <c r="D16" s="53"/>
      <c r="E16" s="53"/>
    </row>
    <row r="17" spans="2:5" x14ac:dyDescent="0.25">
      <c r="B17" s="3" t="s">
        <v>4</v>
      </c>
      <c r="C17" s="3" t="s">
        <v>5</v>
      </c>
      <c r="D17" s="3" t="s">
        <v>6</v>
      </c>
      <c r="E17" s="4" t="s">
        <v>43</v>
      </c>
    </row>
    <row r="18" spans="2:5" x14ac:dyDescent="0.25">
      <c r="B18" s="12" t="s">
        <v>143</v>
      </c>
      <c r="C18" s="6">
        <v>1</v>
      </c>
      <c r="D18" s="40">
        <v>4000</v>
      </c>
      <c r="E18" s="40">
        <f>C18*D18</f>
        <v>4000</v>
      </c>
    </row>
    <row r="19" spans="2:5" x14ac:dyDescent="0.25">
      <c r="B19" s="12"/>
      <c r="C19" s="6"/>
      <c r="D19" s="6"/>
      <c r="E19" s="40">
        <f>C19*D19</f>
        <v>0</v>
      </c>
    </row>
    <row r="20" spans="2:5" ht="18.75" x14ac:dyDescent="0.25">
      <c r="B20" s="7" t="s">
        <v>23</v>
      </c>
      <c r="C20" s="8">
        <f>SUM(C18:C19)</f>
        <v>1</v>
      </c>
      <c r="D20" s="9"/>
      <c r="E20" s="23">
        <f>SUM(E18:E19)</f>
        <v>4000</v>
      </c>
    </row>
    <row r="21" spans="2:5" ht="18.75" x14ac:dyDescent="0.3">
      <c r="B21" s="10" t="s">
        <v>52</v>
      </c>
      <c r="C21" s="10"/>
      <c r="D21" s="10"/>
      <c r="E21" s="11">
        <v>4000</v>
      </c>
    </row>
    <row r="22" spans="2:5" ht="18.75" x14ac:dyDescent="0.3">
      <c r="B22" s="10" t="s">
        <v>54</v>
      </c>
      <c r="C22" s="10"/>
      <c r="D22" s="10"/>
      <c r="E22" s="20">
        <f>1-(E21/E20)</f>
        <v>0</v>
      </c>
    </row>
    <row r="23" spans="2:5" x14ac:dyDescent="0.25">
      <c r="E23"/>
    </row>
    <row r="24" spans="2:5" ht="18.75" x14ac:dyDescent="0.3">
      <c r="B24" s="43" t="s">
        <v>56</v>
      </c>
      <c r="C24" s="43"/>
      <c r="D24" s="43"/>
      <c r="E24" s="31">
        <f>E12+E20</f>
        <v>39136</v>
      </c>
    </row>
    <row r="25" spans="2:5" ht="18.75" x14ac:dyDescent="0.3">
      <c r="B25" s="43" t="s">
        <v>57</v>
      </c>
      <c r="C25" s="43"/>
      <c r="D25" s="43"/>
      <c r="E25" s="31">
        <f>E13+E21</f>
        <v>10000</v>
      </c>
    </row>
    <row r="26" spans="2:5" ht="18.75" x14ac:dyDescent="0.3">
      <c r="B26" s="43" t="s">
        <v>58</v>
      </c>
      <c r="C26" s="43"/>
      <c r="D26" s="43"/>
      <c r="E26" s="44">
        <f>1-(E25/E24)</f>
        <v>0.74448078495502856</v>
      </c>
    </row>
    <row r="30" spans="2:5" x14ac:dyDescent="0.25">
      <c r="B30" s="2" t="s">
        <v>144</v>
      </c>
      <c r="C30" s="2"/>
      <c r="D30" s="2"/>
    </row>
    <row r="31" spans="2:5" ht="75" x14ac:dyDescent="0.25">
      <c r="B31" s="45" t="s">
        <v>145</v>
      </c>
    </row>
  </sheetData>
  <mergeCells count="6">
    <mergeCell ref="B6:E6"/>
    <mergeCell ref="G3:H3"/>
    <mergeCell ref="B2:E2"/>
    <mergeCell ref="B3:E3"/>
    <mergeCell ref="B4:E4"/>
    <mergeCell ref="B5:E5"/>
  </mergeCells>
  <pageMargins left="0.7" right="0.7" top="0.75" bottom="0.75" header="0.3" footer="0.3"/>
  <pageSetup paperSize="9" fitToHeight="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workbookViewId="0">
      <selection activeCell="G19" sqref="G19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34" customWidth="1"/>
    <col min="8" max="8" width="33" customWidth="1"/>
  </cols>
  <sheetData>
    <row r="2" spans="2:8" ht="33.75" x14ac:dyDescent="0.25">
      <c r="B2" s="68" t="s">
        <v>146</v>
      </c>
      <c r="C2" s="68"/>
      <c r="D2" s="68"/>
      <c r="E2" s="68"/>
    </row>
    <row r="3" spans="2:8" ht="26.25" x14ac:dyDescent="0.4">
      <c r="B3" s="69"/>
      <c r="C3" s="69"/>
      <c r="D3" s="69"/>
      <c r="E3" s="69"/>
      <c r="G3" s="76" t="s">
        <v>41</v>
      </c>
      <c r="H3" s="76"/>
    </row>
    <row r="4" spans="2:8" ht="23.25" x14ac:dyDescent="0.35">
      <c r="B4" s="70"/>
      <c r="C4" s="70"/>
      <c r="D4" s="70"/>
      <c r="E4" s="70"/>
      <c r="G4" s="12" t="s">
        <v>44</v>
      </c>
      <c r="H4" s="14">
        <f>E19</f>
        <v>10000</v>
      </c>
    </row>
    <row r="5" spans="2:8" ht="18.75" x14ac:dyDescent="0.3">
      <c r="B5" s="71" t="s">
        <v>3</v>
      </c>
      <c r="C5" s="71"/>
      <c r="D5" s="71"/>
      <c r="E5" s="71"/>
      <c r="G5" s="12" t="s">
        <v>45</v>
      </c>
      <c r="H5" s="13">
        <f>H4*20%</f>
        <v>2000</v>
      </c>
    </row>
    <row r="6" spans="2:8" ht="15.75" x14ac:dyDescent="0.25">
      <c r="B6" s="78" t="s">
        <v>132</v>
      </c>
      <c r="C6" s="78"/>
      <c r="D6" s="78"/>
      <c r="E6" s="78"/>
      <c r="G6" s="12" t="s">
        <v>46</v>
      </c>
      <c r="H6" s="13">
        <f>H4*10%</f>
        <v>1000</v>
      </c>
    </row>
    <row r="7" spans="2:8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48</v>
      </c>
      <c r="H7" s="13">
        <f>H4*4%</f>
        <v>400</v>
      </c>
    </row>
    <row r="8" spans="2:8" x14ac:dyDescent="0.25">
      <c r="B8" s="12" t="s">
        <v>147</v>
      </c>
      <c r="C8" s="6">
        <v>85</v>
      </c>
      <c r="D8" s="21">
        <v>215</v>
      </c>
      <c r="E8" s="21">
        <f>C8*D8</f>
        <v>18275</v>
      </c>
      <c r="G8" s="12" t="s">
        <v>141</v>
      </c>
      <c r="H8" s="13">
        <v>900</v>
      </c>
    </row>
    <row r="9" spans="2:8" x14ac:dyDescent="0.25">
      <c r="B9" s="26"/>
      <c r="C9" s="6"/>
      <c r="D9" s="21"/>
      <c r="E9" s="21">
        <f t="shared" ref="E9:E11" si="0">C9*D9</f>
        <v>0</v>
      </c>
      <c r="G9" s="12"/>
      <c r="H9" s="13"/>
    </row>
    <row r="10" spans="2:8" x14ac:dyDescent="0.25">
      <c r="B10" s="26" t="s">
        <v>148</v>
      </c>
      <c r="C10" s="6">
        <v>24</v>
      </c>
      <c r="D10" s="21">
        <v>73.28</v>
      </c>
      <c r="E10" s="21">
        <f t="shared" si="0"/>
        <v>1758.72</v>
      </c>
      <c r="G10" s="12"/>
      <c r="H10" s="13"/>
    </row>
    <row r="11" spans="2:8" ht="18.75" x14ac:dyDescent="0.25">
      <c r="B11" s="26" t="s">
        <v>149</v>
      </c>
      <c r="C11" s="6">
        <v>24</v>
      </c>
      <c r="D11" s="21">
        <v>73.28</v>
      </c>
      <c r="E11" s="21">
        <f t="shared" si="0"/>
        <v>1758.72</v>
      </c>
      <c r="G11" s="7" t="s">
        <v>51</v>
      </c>
      <c r="H11" s="14">
        <f>H4-(H5+H6+H7+H8+H9)</f>
        <v>5700</v>
      </c>
    </row>
    <row r="12" spans="2:8" x14ac:dyDescent="0.25">
      <c r="B12" s="26"/>
      <c r="C12" s="6"/>
      <c r="D12" s="21">
        <v>73.28</v>
      </c>
      <c r="E12" s="21">
        <f t="shared" ref="E12:E17" si="1">C12*D12</f>
        <v>0</v>
      </c>
      <c r="G12" s="15"/>
      <c r="H12" s="15"/>
    </row>
    <row r="13" spans="2:8" ht="18.75" x14ac:dyDescent="0.3">
      <c r="B13" s="5"/>
      <c r="C13" s="6"/>
      <c r="D13" s="21"/>
      <c r="E13" s="21">
        <f t="shared" si="1"/>
        <v>0</v>
      </c>
      <c r="G13" s="30" t="s">
        <v>53</v>
      </c>
      <c r="H13" s="46">
        <f>H11/H4</f>
        <v>0.56999999999999995</v>
      </c>
    </row>
    <row r="14" spans="2:8" x14ac:dyDescent="0.25">
      <c r="B14" s="5"/>
      <c r="C14" s="6"/>
      <c r="D14" s="21"/>
      <c r="E14" s="21">
        <f t="shared" si="1"/>
        <v>0</v>
      </c>
    </row>
    <row r="15" spans="2:8" x14ac:dyDescent="0.25">
      <c r="B15" s="26"/>
      <c r="C15" s="6"/>
      <c r="D15" s="21"/>
      <c r="E15" s="21">
        <f t="shared" si="1"/>
        <v>0</v>
      </c>
    </row>
    <row r="16" spans="2:8" x14ac:dyDescent="0.25">
      <c r="B16" s="26"/>
      <c r="C16" s="6"/>
      <c r="D16" s="21"/>
      <c r="E16" s="21">
        <f t="shared" si="1"/>
        <v>0</v>
      </c>
    </row>
    <row r="17" spans="2:5" x14ac:dyDescent="0.25">
      <c r="B17" s="26"/>
      <c r="C17" s="6"/>
      <c r="D17" s="21"/>
      <c r="E17" s="21">
        <f t="shared" si="1"/>
        <v>0</v>
      </c>
    </row>
    <row r="18" spans="2:5" ht="18.75" x14ac:dyDescent="0.25">
      <c r="B18" s="7" t="s">
        <v>23</v>
      </c>
      <c r="C18" s="8">
        <f>SUM(C8:C15)</f>
        <v>133</v>
      </c>
      <c r="D18" s="22"/>
      <c r="E18" s="21">
        <f>SUM(E8:E11)</f>
        <v>21792.440000000002</v>
      </c>
    </row>
    <row r="19" spans="2:5" ht="18.75" x14ac:dyDescent="0.3">
      <c r="B19" s="10" t="s">
        <v>52</v>
      </c>
      <c r="C19" s="10"/>
      <c r="D19" s="10"/>
      <c r="E19" s="11">
        <v>10000</v>
      </c>
    </row>
    <row r="20" spans="2:5" ht="18.75" x14ac:dyDescent="0.3">
      <c r="B20" s="10" t="s">
        <v>54</v>
      </c>
      <c r="C20" s="10"/>
      <c r="D20" s="10"/>
      <c r="E20" s="20">
        <f>1-(E19/E18)</f>
        <v>0.54112527096552754</v>
      </c>
    </row>
  </sheetData>
  <mergeCells count="6">
    <mergeCell ref="B6:E6"/>
    <mergeCell ref="B2:E2"/>
    <mergeCell ref="B3:E3"/>
    <mergeCell ref="G3:H3"/>
    <mergeCell ref="B4:E4"/>
    <mergeCell ref="B5:E5"/>
  </mergeCells>
  <pageMargins left="0.7" right="0.7" top="0.75" bottom="0.75" header="0.3" footer="0.3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G3" sqref="G3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39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40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E42</f>
        <v>45000</v>
      </c>
      <c r="J7" s="12" t="s">
        <v>44</v>
      </c>
      <c r="K7" s="13">
        <f>E42</f>
        <v>45000</v>
      </c>
    </row>
    <row r="8" spans="2:11" ht="30" x14ac:dyDescent="0.25">
      <c r="B8" s="12" t="s">
        <v>11</v>
      </c>
      <c r="C8" s="6">
        <v>1</v>
      </c>
      <c r="D8" s="21">
        <v>80000</v>
      </c>
      <c r="E8" s="21">
        <f t="shared" ref="E8:E13" si="0">C8*D8</f>
        <v>80000</v>
      </c>
      <c r="G8" s="12" t="s">
        <v>45</v>
      </c>
      <c r="H8" s="13">
        <f>H7*20%</f>
        <v>9000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4500</v>
      </c>
      <c r="J9" s="12" t="s">
        <v>46</v>
      </c>
      <c r="K9" s="13">
        <f>K7*10%</f>
        <v>4500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1800</v>
      </c>
      <c r="J10" s="12" t="s">
        <v>48</v>
      </c>
      <c r="K10" s="13">
        <f>K7*4%</f>
        <v>1800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50</v>
      </c>
      <c r="C13" s="6">
        <v>1</v>
      </c>
      <c r="D13" s="21">
        <v>140555</v>
      </c>
      <c r="E13" s="21">
        <f t="shared" si="0"/>
        <v>140555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28200</v>
      </c>
      <c r="J14" s="7" t="s">
        <v>51</v>
      </c>
      <c r="K14" s="14">
        <f>K7-(K8+K9+K10+K11+K12)</f>
        <v>37200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221555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32000</v>
      </c>
      <c r="G16" s="16" t="s">
        <v>53</v>
      </c>
      <c r="H16" s="17">
        <f>H14/H7</f>
        <v>0.62666666666666671</v>
      </c>
      <c r="J16" s="16" t="s">
        <v>53</v>
      </c>
      <c r="K16" s="17">
        <f>K14/K7</f>
        <v>0.82666666666666666</v>
      </c>
    </row>
    <row r="17" spans="2:5" ht="18.75" x14ac:dyDescent="0.3">
      <c r="B17" s="10" t="s">
        <v>54</v>
      </c>
      <c r="C17" s="10"/>
      <c r="D17" s="10"/>
      <c r="E17" s="20">
        <f>1-(E16/E15)</f>
        <v>0.85556633792963366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x14ac:dyDescent="0.25">
      <c r="B21" s="12" t="s">
        <v>55</v>
      </c>
      <c r="C21" s="6">
        <v>1</v>
      </c>
      <c r="D21" s="6"/>
      <c r="E21" s="13">
        <v>20996</v>
      </c>
    </row>
    <row r="22" spans="2:5" ht="18.75" x14ac:dyDescent="0.25">
      <c r="B22" s="7" t="s">
        <v>23</v>
      </c>
      <c r="C22" s="8">
        <f>SUM(C21:C21)</f>
        <v>1</v>
      </c>
      <c r="D22" s="9"/>
      <c r="E22" s="23">
        <f>SUM(E21:E21)</f>
        <v>20996</v>
      </c>
    </row>
    <row r="23" spans="2:5" ht="18.75" x14ac:dyDescent="0.3">
      <c r="B23" s="10" t="s">
        <v>52</v>
      </c>
      <c r="C23" s="10"/>
      <c r="D23" s="10"/>
      <c r="E23" s="11">
        <v>5000</v>
      </c>
    </row>
    <row r="24" spans="2:5" ht="18.75" x14ac:dyDescent="0.3">
      <c r="B24" s="10" t="s">
        <v>54</v>
      </c>
      <c r="C24" s="10"/>
      <c r="D24" s="10"/>
      <c r="E24" s="20">
        <f>1-(E23/E22)</f>
        <v>0.76185940179081735</v>
      </c>
    </row>
    <row r="25" spans="2:5" x14ac:dyDescent="0.25">
      <c r="E25"/>
    </row>
    <row r="26" spans="2:5" ht="18.75" x14ac:dyDescent="0.3">
      <c r="B26" s="72" t="s">
        <v>28</v>
      </c>
      <c r="C26" s="72"/>
      <c r="D26" s="72"/>
      <c r="E26" s="72"/>
    </row>
    <row r="27" spans="2:5" x14ac:dyDescent="0.25">
      <c r="B27" s="3" t="s">
        <v>4</v>
      </c>
      <c r="C27" s="3" t="s">
        <v>5</v>
      </c>
      <c r="D27" s="3" t="s">
        <v>6</v>
      </c>
      <c r="E27" s="4" t="s">
        <v>43</v>
      </c>
    </row>
    <row r="28" spans="2:5" x14ac:dyDescent="0.25">
      <c r="B28" s="12" t="s">
        <v>29</v>
      </c>
      <c r="C28" s="6">
        <v>180</v>
      </c>
      <c r="D28" s="13">
        <v>215</v>
      </c>
      <c r="E28" s="13">
        <f>C28*D28</f>
        <v>38700</v>
      </c>
    </row>
    <row r="29" spans="2:5" ht="30" x14ac:dyDescent="0.25">
      <c r="B29" s="12" t="s">
        <v>30</v>
      </c>
      <c r="C29" s="6">
        <v>1</v>
      </c>
      <c r="D29" s="13"/>
      <c r="E29" s="13"/>
    </row>
    <row r="30" spans="2:5" ht="18.75" x14ac:dyDescent="0.25">
      <c r="B30" s="7" t="s">
        <v>23</v>
      </c>
      <c r="C30" s="8">
        <f>SUM(C28:C28)</f>
        <v>180</v>
      </c>
      <c r="D30" s="9"/>
      <c r="E30" s="23">
        <f>SUM(E28:E28)</f>
        <v>38700</v>
      </c>
    </row>
    <row r="31" spans="2:5" ht="18.75" x14ac:dyDescent="0.3">
      <c r="B31" s="10" t="s">
        <v>52</v>
      </c>
      <c r="C31" s="10"/>
      <c r="D31" s="10"/>
      <c r="E31" s="11">
        <v>5000</v>
      </c>
    </row>
    <row r="32" spans="2:5" ht="18.75" x14ac:dyDescent="0.3">
      <c r="B32" s="10" t="s">
        <v>54</v>
      </c>
      <c r="C32" s="10"/>
      <c r="D32" s="10"/>
      <c r="E32" s="20">
        <f>1-(E31/E30)</f>
        <v>0.87080103359173133</v>
      </c>
    </row>
    <row r="33" spans="2:5" ht="18.75" x14ac:dyDescent="0.3">
      <c r="B33" s="24"/>
      <c r="C33" s="24"/>
      <c r="D33" s="24"/>
      <c r="E33" s="25"/>
    </row>
    <row r="34" spans="2:5" ht="18.75" x14ac:dyDescent="0.3">
      <c r="B34" s="72" t="s">
        <v>31</v>
      </c>
      <c r="C34" s="72"/>
      <c r="D34" s="72"/>
      <c r="E34" s="72"/>
    </row>
    <row r="35" spans="2:5" x14ac:dyDescent="0.25">
      <c r="B35" s="3" t="s">
        <v>4</v>
      </c>
      <c r="C35" s="3" t="s">
        <v>5</v>
      </c>
      <c r="D35" s="3" t="s">
        <v>6</v>
      </c>
      <c r="E35" s="4" t="s">
        <v>43</v>
      </c>
    </row>
    <row r="36" spans="2:5" x14ac:dyDescent="0.25">
      <c r="B36" s="12" t="s">
        <v>32</v>
      </c>
      <c r="C36" s="6">
        <v>60</v>
      </c>
      <c r="D36" s="13">
        <v>135</v>
      </c>
      <c r="E36" s="13">
        <f>C36*D36</f>
        <v>8100</v>
      </c>
    </row>
    <row r="37" spans="2:5" ht="18.75" x14ac:dyDescent="0.25">
      <c r="B37" s="7" t="s">
        <v>23</v>
      </c>
      <c r="C37" s="8">
        <f>SUM(C36:C36)</f>
        <v>60</v>
      </c>
      <c r="D37" s="9"/>
      <c r="E37" s="23">
        <f>SUM(E36:E36)</f>
        <v>8100</v>
      </c>
    </row>
    <row r="38" spans="2:5" ht="18.75" x14ac:dyDescent="0.3">
      <c r="B38" s="10" t="s">
        <v>52</v>
      </c>
      <c r="C38" s="10"/>
      <c r="D38" s="10"/>
      <c r="E38" s="11">
        <v>3000</v>
      </c>
    </row>
    <row r="39" spans="2:5" ht="18.75" x14ac:dyDescent="0.3">
      <c r="B39" s="10" t="s">
        <v>54</v>
      </c>
      <c r="C39" s="10"/>
      <c r="D39" s="10"/>
      <c r="E39" s="20">
        <f>1-(E38/E37)</f>
        <v>0.62962962962962965</v>
      </c>
    </row>
    <row r="40" spans="2:5" x14ac:dyDescent="0.25">
      <c r="E40"/>
    </row>
    <row r="41" spans="2:5" ht="15.75" x14ac:dyDescent="0.25">
      <c r="B41" s="74" t="s">
        <v>56</v>
      </c>
      <c r="C41" s="74"/>
      <c r="D41" s="74"/>
      <c r="E41" s="18">
        <f>E15+E22+E37+E30</f>
        <v>289351</v>
      </c>
    </row>
    <row r="42" spans="2:5" ht="15.75" x14ac:dyDescent="0.25">
      <c r="B42" s="74" t="s">
        <v>57</v>
      </c>
      <c r="C42" s="74"/>
      <c r="D42" s="74"/>
      <c r="E42" s="18">
        <f>E16+E23+E38+E31</f>
        <v>45000</v>
      </c>
    </row>
    <row r="43" spans="2:5" ht="15.75" x14ac:dyDescent="0.25">
      <c r="B43" s="74" t="s">
        <v>58</v>
      </c>
      <c r="C43" s="74"/>
      <c r="D43" s="74"/>
      <c r="E43" s="19">
        <f>1-(E42/E41)</f>
        <v>0.8444795421477721</v>
      </c>
    </row>
    <row r="44" spans="2:5" x14ac:dyDescent="0.25">
      <c r="B44" s="2"/>
      <c r="C44" s="2"/>
      <c r="D44" s="2"/>
    </row>
  </sheetData>
  <mergeCells count="13">
    <mergeCell ref="B2:E2"/>
    <mergeCell ref="B3:E3"/>
    <mergeCell ref="B4:E4"/>
    <mergeCell ref="B5:E5"/>
    <mergeCell ref="B6:E6"/>
    <mergeCell ref="B43:D43"/>
    <mergeCell ref="J6:K6"/>
    <mergeCell ref="B19:E19"/>
    <mergeCell ref="B26:E26"/>
    <mergeCell ref="B34:E34"/>
    <mergeCell ref="B41:D41"/>
    <mergeCell ref="B42:D42"/>
    <mergeCell ref="G6:H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workbookViewId="0">
      <selection activeCell="A3" sqref="A3:F3"/>
    </sheetView>
  </sheetViews>
  <sheetFormatPr defaultRowHeight="15" x14ac:dyDescent="0.25"/>
  <cols>
    <col min="1" max="1" width="68.42578125" customWidth="1"/>
    <col min="2" max="2" width="12.140625" customWidth="1"/>
    <col min="3" max="3" width="14.5703125" customWidth="1"/>
    <col min="4" max="6" width="20" style="1" customWidth="1"/>
    <col min="8" max="8" width="23.7109375" customWidth="1"/>
    <col min="9" max="9" width="21" customWidth="1"/>
    <col min="10" max="10" width="4.140625" customWidth="1"/>
    <col min="11" max="12" width="22" customWidth="1"/>
  </cols>
  <sheetData>
    <row r="1" spans="1:12" ht="36.75" customHeight="1" x14ac:dyDescent="0.25">
      <c r="A1" s="83" t="s">
        <v>182</v>
      </c>
      <c r="B1" s="83"/>
      <c r="C1" s="83"/>
      <c r="D1" s="83"/>
      <c r="E1" s="83"/>
      <c r="F1" s="83"/>
    </row>
    <row r="2" spans="1:12" ht="26.25" x14ac:dyDescent="0.4">
      <c r="A2" s="81" t="s">
        <v>178</v>
      </c>
      <c r="B2" s="82"/>
      <c r="C2" s="82"/>
      <c r="D2" s="82"/>
      <c r="E2" s="82"/>
      <c r="F2" s="82"/>
    </row>
    <row r="3" spans="1:12" ht="18.75" x14ac:dyDescent="0.3">
      <c r="A3" s="80" t="s">
        <v>179</v>
      </c>
      <c r="B3" s="80"/>
      <c r="C3" s="80"/>
      <c r="D3" s="80"/>
      <c r="E3" s="80"/>
      <c r="F3" s="80"/>
    </row>
    <row r="4" spans="1:12" ht="18.75" x14ac:dyDescent="0.3">
      <c r="A4" s="80" t="s">
        <v>150</v>
      </c>
      <c r="B4" s="80"/>
      <c r="C4" s="80"/>
      <c r="D4" s="80"/>
      <c r="E4" s="80"/>
      <c r="F4" s="80"/>
    </row>
    <row r="5" spans="1:12" ht="18.75" x14ac:dyDescent="0.3">
      <c r="A5" s="80" t="s">
        <v>151</v>
      </c>
      <c r="B5" s="80"/>
      <c r="C5" s="80"/>
      <c r="D5" s="80"/>
      <c r="E5" s="80"/>
      <c r="F5" s="80"/>
    </row>
    <row r="6" spans="1:12" ht="18.75" x14ac:dyDescent="0.3">
      <c r="A6" s="80" t="s">
        <v>152</v>
      </c>
      <c r="B6" s="80"/>
      <c r="C6" s="80"/>
      <c r="D6" s="80"/>
      <c r="E6" s="80"/>
      <c r="F6" s="80"/>
    </row>
    <row r="7" spans="1:12" ht="18.75" x14ac:dyDescent="0.3">
      <c r="A7" s="80" t="s">
        <v>153</v>
      </c>
      <c r="B7" s="80"/>
      <c r="C7" s="80"/>
      <c r="D7" s="80"/>
      <c r="E7" s="80"/>
      <c r="F7" s="80"/>
    </row>
    <row r="8" spans="1:12" ht="18.75" x14ac:dyDescent="0.3">
      <c r="A8" s="80" t="s">
        <v>154</v>
      </c>
      <c r="B8" s="80"/>
      <c r="C8" s="80"/>
      <c r="D8" s="80"/>
      <c r="E8" s="80"/>
      <c r="F8" s="80"/>
    </row>
    <row r="9" spans="1:12" ht="18.75" x14ac:dyDescent="0.3">
      <c r="A9" s="80" t="s">
        <v>155</v>
      </c>
      <c r="B9" s="80"/>
      <c r="C9" s="80"/>
      <c r="D9" s="80"/>
      <c r="E9" s="80"/>
      <c r="F9" s="80"/>
    </row>
    <row r="10" spans="1:12" ht="18.75" x14ac:dyDescent="0.3">
      <c r="A10" s="71" t="s">
        <v>156</v>
      </c>
      <c r="B10" s="71"/>
      <c r="C10" s="71"/>
      <c r="D10" s="71"/>
      <c r="E10" s="71"/>
      <c r="F10" s="71"/>
      <c r="H10" s="71"/>
      <c r="I10" s="71"/>
      <c r="K10" s="71"/>
      <c r="L10" s="71"/>
    </row>
    <row r="11" spans="1:12" ht="18.75" x14ac:dyDescent="0.3">
      <c r="A11" s="79" t="s">
        <v>157</v>
      </c>
      <c r="B11" s="79"/>
      <c r="C11" s="79"/>
      <c r="D11" s="79"/>
      <c r="E11" s="79"/>
      <c r="F11" s="79"/>
      <c r="H11" s="53"/>
      <c r="I11" s="53"/>
      <c r="K11" s="53"/>
      <c r="L11" s="53"/>
    </row>
    <row r="12" spans="1:12" ht="18.75" x14ac:dyDescent="0.25">
      <c r="A12" s="3" t="s">
        <v>4</v>
      </c>
      <c r="B12" s="3" t="s">
        <v>5</v>
      </c>
      <c r="C12" s="3" t="s">
        <v>6</v>
      </c>
      <c r="D12" s="4" t="s">
        <v>43</v>
      </c>
      <c r="E12" s="4" t="s">
        <v>54</v>
      </c>
      <c r="F12" s="4" t="s">
        <v>158</v>
      </c>
      <c r="H12" s="54"/>
      <c r="I12" s="60"/>
      <c r="K12" s="54"/>
      <c r="L12" s="60"/>
    </row>
    <row r="13" spans="1:12" x14ac:dyDescent="0.25">
      <c r="A13" s="54" t="s">
        <v>159</v>
      </c>
      <c r="B13" s="55">
        <v>1</v>
      </c>
      <c r="C13" s="57"/>
      <c r="D13" s="57"/>
      <c r="E13" s="58"/>
      <c r="F13" s="57"/>
      <c r="H13" s="54"/>
      <c r="I13" s="61"/>
      <c r="K13" s="54"/>
      <c r="L13" s="61"/>
    </row>
    <row r="14" spans="1:12" x14ac:dyDescent="0.25">
      <c r="A14" s="54" t="s">
        <v>160</v>
      </c>
      <c r="B14" s="55">
        <v>1</v>
      </c>
      <c r="C14" s="57"/>
      <c r="D14" s="57"/>
      <c r="E14" s="58"/>
      <c r="F14" s="57"/>
      <c r="H14" s="54"/>
      <c r="I14" s="61"/>
      <c r="K14" s="54"/>
      <c r="L14" s="61"/>
    </row>
    <row r="15" spans="1:12" x14ac:dyDescent="0.25">
      <c r="A15" s="54" t="s">
        <v>161</v>
      </c>
      <c r="B15" s="55">
        <v>1</v>
      </c>
      <c r="C15" s="57"/>
      <c r="D15" s="57"/>
      <c r="E15" s="58"/>
      <c r="F15" s="57"/>
      <c r="H15" s="54"/>
      <c r="I15" s="61"/>
      <c r="K15" s="54"/>
      <c r="L15" s="61"/>
    </row>
    <row r="16" spans="1:12" ht="30" x14ac:dyDescent="0.25">
      <c r="A16" s="54" t="s">
        <v>162</v>
      </c>
      <c r="B16" s="55">
        <v>3</v>
      </c>
      <c r="C16" s="57">
        <v>15000</v>
      </c>
      <c r="D16" s="57">
        <f>B16*C16</f>
        <v>45000</v>
      </c>
      <c r="E16" s="58"/>
      <c r="F16" s="57">
        <f>D16-(D16*E16)</f>
        <v>45000</v>
      </c>
      <c r="H16" s="54"/>
      <c r="I16" s="61"/>
      <c r="K16" s="54"/>
      <c r="L16" s="61"/>
    </row>
    <row r="17" spans="1:12" x14ac:dyDescent="0.25">
      <c r="A17" s="56" t="s">
        <v>163</v>
      </c>
      <c r="B17" s="55">
        <v>3</v>
      </c>
      <c r="C17" s="57"/>
      <c r="D17" s="57"/>
      <c r="E17" s="58"/>
      <c r="F17" s="57"/>
      <c r="H17" s="54"/>
      <c r="I17" s="61"/>
      <c r="K17" s="54"/>
      <c r="L17" s="61"/>
    </row>
    <row r="18" spans="1:12" ht="18.75" x14ac:dyDescent="0.25">
      <c r="A18" s="7" t="s">
        <v>23</v>
      </c>
      <c r="B18" s="8">
        <f>SUM(B13:B17)</f>
        <v>9</v>
      </c>
      <c r="C18" s="9"/>
      <c r="D18" s="32">
        <f>SUM(D13:D17)</f>
        <v>45000</v>
      </c>
      <c r="E18" s="59">
        <f>1-(F18/D18)</f>
        <v>0</v>
      </c>
      <c r="F18" s="32">
        <f>SUM(F13:F17)</f>
        <v>45000</v>
      </c>
      <c r="H18" s="54"/>
      <c r="I18" s="61"/>
      <c r="K18" s="54"/>
      <c r="L18" s="61"/>
    </row>
    <row r="19" spans="1:12" ht="18.75" x14ac:dyDescent="0.25">
      <c r="H19" s="62"/>
      <c r="I19" s="60"/>
      <c r="K19" s="62"/>
      <c r="L19" s="60"/>
    </row>
    <row r="20" spans="1:12" ht="18.75" x14ac:dyDescent="0.3">
      <c r="A20" s="71" t="s">
        <v>156</v>
      </c>
      <c r="B20" s="71"/>
      <c r="C20" s="71"/>
      <c r="D20" s="71"/>
      <c r="E20" s="71"/>
      <c r="F20" s="71"/>
    </row>
    <row r="21" spans="1:12" ht="18.75" x14ac:dyDescent="0.3">
      <c r="A21" s="79" t="s">
        <v>164</v>
      </c>
      <c r="B21" s="79"/>
      <c r="C21" s="79"/>
      <c r="D21" s="79"/>
      <c r="E21" s="79"/>
      <c r="F21" s="79"/>
      <c r="H21" s="16"/>
      <c r="I21" s="17"/>
      <c r="K21" s="16"/>
      <c r="L21" s="17"/>
    </row>
    <row r="22" spans="1:12" x14ac:dyDescent="0.25">
      <c r="A22" s="3" t="s">
        <v>4</v>
      </c>
      <c r="B22" s="3" t="s">
        <v>5</v>
      </c>
      <c r="C22" s="3" t="s">
        <v>6</v>
      </c>
      <c r="D22" s="4" t="s">
        <v>43</v>
      </c>
      <c r="E22" s="4" t="s">
        <v>54</v>
      </c>
      <c r="F22" s="4" t="s">
        <v>158</v>
      </c>
    </row>
    <row r="23" spans="1:12" x14ac:dyDescent="0.25">
      <c r="A23" s="54" t="s">
        <v>159</v>
      </c>
      <c r="B23" s="55">
        <v>1</v>
      </c>
      <c r="C23" s="57"/>
      <c r="D23" s="57"/>
      <c r="E23" s="58"/>
      <c r="F23" s="57"/>
    </row>
    <row r="24" spans="1:12" x14ac:dyDescent="0.25">
      <c r="A24" s="54" t="s">
        <v>160</v>
      </c>
      <c r="B24" s="55">
        <v>1</v>
      </c>
      <c r="C24" s="57"/>
      <c r="D24" s="57"/>
      <c r="E24" s="58"/>
      <c r="F24" s="57"/>
    </row>
    <row r="25" spans="1:12" x14ac:dyDescent="0.25">
      <c r="A25" s="54" t="s">
        <v>161</v>
      </c>
      <c r="B25" s="55">
        <v>1</v>
      </c>
      <c r="C25" s="57"/>
      <c r="D25" s="57"/>
      <c r="E25" s="58"/>
      <c r="F25" s="57"/>
    </row>
    <row r="26" spans="1:12" ht="13.5" customHeight="1" x14ac:dyDescent="0.25">
      <c r="A26" s="54" t="s">
        <v>165</v>
      </c>
      <c r="B26" s="55">
        <v>1</v>
      </c>
      <c r="C26" s="57"/>
      <c r="D26" s="57"/>
      <c r="E26" s="58"/>
      <c r="F26" s="57"/>
    </row>
    <row r="27" spans="1:12" x14ac:dyDescent="0.25">
      <c r="A27" s="54" t="s">
        <v>166</v>
      </c>
      <c r="B27" s="55">
        <v>1</v>
      </c>
      <c r="C27" s="57"/>
      <c r="D27" s="57"/>
      <c r="E27" s="58"/>
      <c r="F27" s="57"/>
    </row>
    <row r="28" spans="1:12" x14ac:dyDescent="0.25">
      <c r="A28" s="54" t="s">
        <v>167</v>
      </c>
      <c r="B28" s="55">
        <v>1</v>
      </c>
      <c r="C28" s="57">
        <v>6000</v>
      </c>
      <c r="D28" s="57">
        <f>B28*C28</f>
        <v>6000</v>
      </c>
      <c r="E28" s="58"/>
      <c r="F28" s="57">
        <f>D28-(D28*E28)</f>
        <v>6000</v>
      </c>
    </row>
    <row r="29" spans="1:12" ht="18.75" x14ac:dyDescent="0.25">
      <c r="A29" s="7" t="s">
        <v>23</v>
      </c>
      <c r="B29" s="8">
        <f>SUM(B23:B28)</f>
        <v>6</v>
      </c>
      <c r="C29" s="9"/>
      <c r="D29" s="32">
        <f>SUM(D23:D28)</f>
        <v>6000</v>
      </c>
      <c r="E29" s="59">
        <f>1-(F29/D29)</f>
        <v>0</v>
      </c>
      <c r="F29" s="32">
        <f>SUM(F23:F28)</f>
        <v>6000</v>
      </c>
    </row>
    <row r="31" spans="1:12" ht="18.75" x14ac:dyDescent="0.3">
      <c r="A31" s="72" t="s">
        <v>168</v>
      </c>
      <c r="B31" s="72"/>
      <c r="C31" s="72"/>
      <c r="D31" s="72"/>
      <c r="E31" s="72"/>
      <c r="F31" s="72"/>
    </row>
    <row r="32" spans="1:12" x14ac:dyDescent="0.25">
      <c r="A32" s="3" t="s">
        <v>4</v>
      </c>
      <c r="B32" s="3" t="s">
        <v>5</v>
      </c>
      <c r="C32" s="3" t="s">
        <v>6</v>
      </c>
      <c r="D32" s="4" t="s">
        <v>43</v>
      </c>
      <c r="E32" s="4" t="s">
        <v>54</v>
      </c>
      <c r="F32" s="4" t="s">
        <v>158</v>
      </c>
    </row>
    <row r="33" spans="1:8" x14ac:dyDescent="0.25">
      <c r="A33" s="54" t="s">
        <v>169</v>
      </c>
      <c r="B33" s="55">
        <v>1</v>
      </c>
      <c r="C33" s="57">
        <v>150000</v>
      </c>
      <c r="D33" s="57">
        <f>B33*C33</f>
        <v>150000</v>
      </c>
      <c r="E33" s="58"/>
      <c r="F33" s="57">
        <f>D33-(D33*E33)</f>
        <v>150000</v>
      </c>
      <c r="H33" s="64" t="s">
        <v>170</v>
      </c>
    </row>
    <row r="34" spans="1:8" ht="30" x14ac:dyDescent="0.25">
      <c r="A34" s="54" t="s">
        <v>171</v>
      </c>
      <c r="B34" s="55">
        <v>2</v>
      </c>
      <c r="C34" s="57">
        <v>1019</v>
      </c>
      <c r="D34" s="57">
        <f>B34*C34</f>
        <v>2038</v>
      </c>
      <c r="E34" s="58"/>
      <c r="F34" s="57">
        <f>D34-(D34*E34)</f>
        <v>2038</v>
      </c>
    </row>
    <row r="35" spans="1:8" x14ac:dyDescent="0.25">
      <c r="A35" s="54" t="s">
        <v>172</v>
      </c>
      <c r="B35" s="55">
        <v>10</v>
      </c>
      <c r="C35" s="57">
        <v>1019</v>
      </c>
      <c r="D35" s="57">
        <f>B35*C35</f>
        <v>10190</v>
      </c>
      <c r="E35" s="58"/>
      <c r="F35" s="57">
        <f>D35-(D35*E35)</f>
        <v>10190</v>
      </c>
    </row>
    <row r="36" spans="1:8" x14ac:dyDescent="0.25">
      <c r="A36" s="54"/>
      <c r="B36" s="55"/>
      <c r="C36" s="57"/>
      <c r="D36" s="57"/>
      <c r="E36" s="58"/>
      <c r="F36" s="57"/>
    </row>
    <row r="37" spans="1:8" ht="18.75" x14ac:dyDescent="0.25">
      <c r="A37" s="7" t="s">
        <v>23</v>
      </c>
      <c r="B37" s="8">
        <f>SUM(B33:B36)</f>
        <v>13</v>
      </c>
      <c r="C37" s="9"/>
      <c r="D37" s="32">
        <f>SUM(D33:D36)</f>
        <v>162228</v>
      </c>
      <c r="E37" s="59">
        <f>1-(F37/D37)</f>
        <v>0</v>
      </c>
      <c r="F37" s="32">
        <f>SUM(F33:F36)</f>
        <v>162228</v>
      </c>
    </row>
    <row r="39" spans="1:8" ht="18.75" x14ac:dyDescent="0.3">
      <c r="A39" s="72" t="s">
        <v>173</v>
      </c>
      <c r="B39" s="72"/>
      <c r="C39" s="72"/>
      <c r="D39" s="72"/>
      <c r="E39" s="72"/>
      <c r="F39" s="72"/>
    </row>
    <row r="40" spans="1:8" x14ac:dyDescent="0.25">
      <c r="A40" s="3" t="s">
        <v>4</v>
      </c>
      <c r="B40" s="3" t="s">
        <v>5</v>
      </c>
      <c r="C40" s="3" t="s">
        <v>6</v>
      </c>
      <c r="D40" s="4" t="s">
        <v>43</v>
      </c>
      <c r="E40" s="4" t="s">
        <v>54</v>
      </c>
      <c r="F40" s="4" t="s">
        <v>158</v>
      </c>
    </row>
    <row r="41" spans="1:8" ht="45" x14ac:dyDescent="0.25">
      <c r="A41" s="54" t="s">
        <v>174</v>
      </c>
      <c r="B41" s="55">
        <v>300</v>
      </c>
      <c r="C41" s="57">
        <v>77.33</v>
      </c>
      <c r="D41" s="57">
        <f>B41*C41</f>
        <v>23199</v>
      </c>
      <c r="E41" s="58"/>
      <c r="F41" s="57">
        <f>D41-(D41*E41)</f>
        <v>23199</v>
      </c>
    </row>
    <row r="42" spans="1:8" ht="30" x14ac:dyDescent="0.25">
      <c r="A42" s="54" t="s">
        <v>25</v>
      </c>
      <c r="B42" s="55">
        <v>1</v>
      </c>
      <c r="C42" s="57">
        <v>8600</v>
      </c>
      <c r="D42" s="57">
        <f>B42*C42</f>
        <v>8600</v>
      </c>
      <c r="E42" s="58"/>
      <c r="F42" s="57">
        <f>D42-(D42*E42)</f>
        <v>8600</v>
      </c>
    </row>
    <row r="43" spans="1:8" ht="30" x14ac:dyDescent="0.25">
      <c r="A43" s="54" t="s">
        <v>175</v>
      </c>
      <c r="B43" s="55">
        <v>300</v>
      </c>
      <c r="C43" s="57">
        <v>77.33</v>
      </c>
      <c r="D43" s="57">
        <f>B43*C43</f>
        <v>23199</v>
      </c>
      <c r="E43" s="58"/>
      <c r="F43" s="57">
        <f>D43-(D43*E43)</f>
        <v>23199</v>
      </c>
    </row>
    <row r="44" spans="1:8" ht="45" x14ac:dyDescent="0.25">
      <c r="A44" s="54" t="s">
        <v>176</v>
      </c>
      <c r="B44" s="55">
        <v>1</v>
      </c>
      <c r="C44" s="57">
        <v>4300</v>
      </c>
      <c r="D44" s="57">
        <f>B44*C44</f>
        <v>4300</v>
      </c>
      <c r="E44" s="58"/>
      <c r="F44" s="57">
        <f>D44-(D44*E44)</f>
        <v>4300</v>
      </c>
    </row>
    <row r="45" spans="1:8" x14ac:dyDescent="0.25">
      <c r="A45" s="54"/>
      <c r="B45" s="55"/>
      <c r="C45" s="57"/>
      <c r="D45" s="57"/>
      <c r="E45" s="58"/>
      <c r="F45" s="57"/>
    </row>
    <row r="46" spans="1:8" ht="18.75" x14ac:dyDescent="0.25">
      <c r="A46" s="7" t="s">
        <v>23</v>
      </c>
      <c r="B46" s="8">
        <f>SUM(B41:B45)</f>
        <v>602</v>
      </c>
      <c r="C46" s="9"/>
      <c r="D46" s="32">
        <f>SUM(D41:D45)</f>
        <v>59298</v>
      </c>
      <c r="E46" s="59">
        <f>1-(F46/D46)</f>
        <v>0</v>
      </c>
      <c r="F46" s="32">
        <f>SUM(F41:F45)</f>
        <v>59298</v>
      </c>
    </row>
    <row r="47" spans="1:8" x14ac:dyDescent="0.25">
      <c r="D47"/>
      <c r="E47"/>
      <c r="F47"/>
    </row>
    <row r="48" spans="1:8" ht="21" x14ac:dyDescent="0.35">
      <c r="A48" s="49" t="s">
        <v>177</v>
      </c>
      <c r="B48" s="49">
        <f>B18+B29+B37+B46</f>
        <v>630</v>
      </c>
      <c r="C48" s="49"/>
      <c r="D48" s="51">
        <f>D18+D29+D37+D46</f>
        <v>272526</v>
      </c>
      <c r="E48" s="63">
        <f>1-(F48/D48)</f>
        <v>0</v>
      </c>
      <c r="F48" s="51">
        <f>F18+F29+F37+F46</f>
        <v>272526</v>
      </c>
    </row>
    <row r="50" spans="1:8" s="87" customFormat="1" x14ac:dyDescent="0.25">
      <c r="A50" s="84" t="s">
        <v>180</v>
      </c>
      <c r="B50" s="85"/>
      <c r="C50" s="85"/>
      <c r="D50" s="85"/>
      <c r="E50" s="86"/>
      <c r="F50" s="86"/>
      <c r="G50" s="85"/>
      <c r="H50" s="85"/>
    </row>
    <row r="51" spans="1:8" x14ac:dyDescent="0.25">
      <c r="D51"/>
      <c r="E51"/>
      <c r="F51"/>
    </row>
    <row r="52" spans="1:8" s="87" customFormat="1" x14ac:dyDescent="0.25">
      <c r="A52" s="84" t="s">
        <v>181</v>
      </c>
      <c r="B52" s="85"/>
      <c r="C52" s="85"/>
      <c r="D52" s="85"/>
      <c r="E52" s="86"/>
      <c r="F52" s="86"/>
      <c r="G52" s="85"/>
      <c r="H52" s="85"/>
    </row>
  </sheetData>
  <mergeCells count="17">
    <mergeCell ref="A9:F9"/>
    <mergeCell ref="A7:F7"/>
    <mergeCell ref="A2:F2"/>
    <mergeCell ref="A1:F1"/>
    <mergeCell ref="A31:F31"/>
    <mergeCell ref="A21:F21"/>
    <mergeCell ref="A3:F3"/>
    <mergeCell ref="A4:F4"/>
    <mergeCell ref="A5:F5"/>
    <mergeCell ref="A6:F6"/>
    <mergeCell ref="A8:F8"/>
    <mergeCell ref="A39:F39"/>
    <mergeCell ref="A20:F20"/>
    <mergeCell ref="K10:L10"/>
    <mergeCell ref="H10:I10"/>
    <mergeCell ref="A10:F10"/>
    <mergeCell ref="A11:F11"/>
  </mergeCells>
  <pageMargins left="0.25" right="0.25" top="0.75" bottom="0.75" header="0.3" footer="0.3"/>
  <pageSetup paperSize="9" scale="38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B16" sqref="B16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59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E37</f>
        <v>25000</v>
      </c>
      <c r="J7" s="12" t="s">
        <v>44</v>
      </c>
      <c r="K7" s="13">
        <f>E37</f>
        <v>25000</v>
      </c>
    </row>
    <row r="8" spans="2:11" ht="30" x14ac:dyDescent="0.25">
      <c r="B8" s="12" t="s">
        <v>11</v>
      </c>
      <c r="C8" s="6">
        <v>1</v>
      </c>
      <c r="D8" s="21">
        <v>80000</v>
      </c>
      <c r="E8" s="21">
        <f t="shared" ref="E8:E13" si="0">C8*D8</f>
        <v>80000</v>
      </c>
      <c r="G8" s="12" t="s">
        <v>45</v>
      </c>
      <c r="H8" s="13">
        <f>H7*20%</f>
        <v>5000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2500</v>
      </c>
      <c r="J9" s="12" t="s">
        <v>46</v>
      </c>
      <c r="K9" s="13">
        <f>K7*10%</f>
        <v>2500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1000</v>
      </c>
      <c r="J10" s="12" t="s">
        <v>48</v>
      </c>
      <c r="K10" s="13">
        <f>K7*4%</f>
        <v>1000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/>
      <c r="C13" s="6"/>
      <c r="D13" s="21"/>
      <c r="E13" s="21">
        <f t="shared" si="0"/>
        <v>0</v>
      </c>
      <c r="G13" s="12"/>
      <c r="H13" s="13"/>
      <c r="J13" s="12"/>
      <c r="K13" s="13"/>
    </row>
    <row r="14" spans="2:11" ht="18.75" x14ac:dyDescent="0.25">
      <c r="B14" s="5"/>
      <c r="C14" s="6"/>
      <c r="D14" s="21"/>
      <c r="E14" s="21"/>
      <c r="G14" s="7" t="s">
        <v>51</v>
      </c>
      <c r="H14" s="14">
        <f>H7-(H8+H9+H10+H11+H12)</f>
        <v>15000</v>
      </c>
      <c r="J14" s="7" t="s">
        <v>51</v>
      </c>
      <c r="K14" s="14">
        <f>K7-(K8+K9+K10+K11+K12)</f>
        <v>20000</v>
      </c>
    </row>
    <row r="15" spans="2:11" ht="18.75" x14ac:dyDescent="0.25">
      <c r="B15" s="7" t="s">
        <v>23</v>
      </c>
      <c r="C15" s="8">
        <f>SUM(C8:C14)</f>
        <v>5</v>
      </c>
      <c r="D15" s="22"/>
      <c r="E15" s="23">
        <f>SUM(E8:E14)</f>
        <v>81000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19000</v>
      </c>
      <c r="G16" s="16" t="s">
        <v>53</v>
      </c>
      <c r="H16" s="17">
        <f>H14/H7</f>
        <v>0.6</v>
      </c>
      <c r="J16" s="16" t="s">
        <v>53</v>
      </c>
      <c r="K16" s="17">
        <f>K14/K7</f>
        <v>0.8</v>
      </c>
    </row>
    <row r="17" spans="2:5" ht="18.75" x14ac:dyDescent="0.3">
      <c r="B17" s="10" t="s">
        <v>54</v>
      </c>
      <c r="C17" s="10"/>
      <c r="D17" s="10"/>
      <c r="E17" s="20">
        <f>1-(E16/E15)</f>
        <v>0.76543209876543217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26</v>
      </c>
      <c r="C22" s="6">
        <v>150</v>
      </c>
      <c r="D22" s="6">
        <v>74.5</v>
      </c>
      <c r="E22" s="13">
        <f>C22*D22</f>
        <v>11175</v>
      </c>
    </row>
    <row r="23" spans="2:5" ht="18.75" x14ac:dyDescent="0.25">
      <c r="B23" s="7" t="s">
        <v>23</v>
      </c>
      <c r="C23" s="8">
        <f>SUM(C21:C22)</f>
        <v>151</v>
      </c>
      <c r="D23" s="9"/>
      <c r="E23" s="23">
        <f>SUM(E21:E22)</f>
        <v>11175</v>
      </c>
    </row>
    <row r="24" spans="2:5" ht="18.75" x14ac:dyDescent="0.3">
      <c r="B24" s="10" t="s">
        <v>52</v>
      </c>
      <c r="C24" s="10"/>
      <c r="D24" s="10"/>
      <c r="E24" s="11">
        <v>3000</v>
      </c>
    </row>
    <row r="25" spans="2:5" ht="18.75" x14ac:dyDescent="0.3">
      <c r="B25" s="10" t="s">
        <v>54</v>
      </c>
      <c r="C25" s="10"/>
      <c r="D25" s="10"/>
      <c r="E25" s="20">
        <f>1-(E24/E23)</f>
        <v>0.73154362416107377</v>
      </c>
    </row>
    <row r="26" spans="2:5" x14ac:dyDescent="0.25">
      <c r="E26"/>
    </row>
    <row r="27" spans="2:5" ht="18.75" x14ac:dyDescent="0.3">
      <c r="B27" s="24"/>
      <c r="C27" s="24"/>
      <c r="D27" s="24"/>
      <c r="E27" s="25"/>
    </row>
    <row r="28" spans="2:5" ht="18.75" x14ac:dyDescent="0.3">
      <c r="B28" s="72" t="s">
        <v>31</v>
      </c>
      <c r="C28" s="72"/>
      <c r="D28" s="72"/>
      <c r="E28" s="72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3"/>
      <c r="C30" s="3"/>
      <c r="D30" s="3"/>
      <c r="E30" s="4"/>
    </row>
    <row r="31" spans="2:5" x14ac:dyDescent="0.25">
      <c r="B31" s="12" t="s">
        <v>32</v>
      </c>
      <c r="C31" s="6">
        <v>120</v>
      </c>
      <c r="D31" s="13">
        <v>135</v>
      </c>
      <c r="E31" s="13">
        <f>C31*D31</f>
        <v>16200</v>
      </c>
    </row>
    <row r="32" spans="2:5" ht="18.75" x14ac:dyDescent="0.25">
      <c r="B32" s="7" t="s">
        <v>23</v>
      </c>
      <c r="C32" s="8">
        <f>SUM(C31:C31)</f>
        <v>120</v>
      </c>
      <c r="D32" s="9"/>
      <c r="E32" s="23">
        <f>SUM(E31:E31)</f>
        <v>16200</v>
      </c>
    </row>
    <row r="33" spans="2:5" ht="18.75" x14ac:dyDescent="0.3">
      <c r="B33" s="10" t="s">
        <v>52</v>
      </c>
      <c r="C33" s="10"/>
      <c r="D33" s="10"/>
      <c r="E33" s="11">
        <v>3000</v>
      </c>
    </row>
    <row r="34" spans="2:5" ht="18.75" x14ac:dyDescent="0.3">
      <c r="B34" s="10" t="s">
        <v>54</v>
      </c>
      <c r="C34" s="10"/>
      <c r="D34" s="10"/>
      <c r="E34" s="20">
        <f>1-(E33/E32)</f>
        <v>0.81481481481481488</v>
      </c>
    </row>
    <row r="35" spans="2:5" x14ac:dyDescent="0.25">
      <c r="E35"/>
    </row>
    <row r="36" spans="2:5" ht="15.75" x14ac:dyDescent="0.25">
      <c r="B36" s="74" t="s">
        <v>56</v>
      </c>
      <c r="C36" s="74"/>
      <c r="D36" s="74"/>
      <c r="E36" s="18">
        <f>E15+E23+E32</f>
        <v>108375</v>
      </c>
    </row>
    <row r="37" spans="2:5" ht="15.75" x14ac:dyDescent="0.25">
      <c r="B37" s="74" t="s">
        <v>57</v>
      </c>
      <c r="C37" s="74"/>
      <c r="D37" s="74"/>
      <c r="E37" s="18">
        <f>E16+E24+E33</f>
        <v>25000</v>
      </c>
    </row>
    <row r="38" spans="2:5" ht="15.75" x14ac:dyDescent="0.25">
      <c r="B38" s="74" t="s">
        <v>58</v>
      </c>
      <c r="C38" s="74"/>
      <c r="D38" s="74"/>
      <c r="E38" s="19">
        <f>1-(E37/E36)</f>
        <v>0.76931949250288345</v>
      </c>
    </row>
    <row r="39" spans="2:5" x14ac:dyDescent="0.25">
      <c r="B39" s="2"/>
      <c r="C39" s="2"/>
      <c r="D39" s="2"/>
    </row>
  </sheetData>
  <mergeCells count="12">
    <mergeCell ref="B2:E2"/>
    <mergeCell ref="B3:E3"/>
    <mergeCell ref="B4:E4"/>
    <mergeCell ref="B5:E5"/>
    <mergeCell ref="B6:E6"/>
    <mergeCell ref="B38:D38"/>
    <mergeCell ref="J6:K6"/>
    <mergeCell ref="B19:E19"/>
    <mergeCell ref="B28:E28"/>
    <mergeCell ref="B36:D36"/>
    <mergeCell ref="B37:D37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workbookViewId="0">
      <selection activeCell="E9" sqref="E9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5">
      <c r="B2" s="68" t="s">
        <v>61</v>
      </c>
      <c r="C2" s="68"/>
      <c r="D2" s="68"/>
      <c r="E2" s="68"/>
      <c r="G2" s="75" t="s">
        <v>62</v>
      </c>
      <c r="H2" s="75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E44</f>
        <v>45000</v>
      </c>
      <c r="J7" s="12" t="s">
        <v>44</v>
      </c>
      <c r="K7" s="13">
        <f>E44</f>
        <v>45000</v>
      </c>
    </row>
    <row r="8" spans="2:11" ht="30" x14ac:dyDescent="0.25">
      <c r="B8" s="12" t="s">
        <v>11</v>
      </c>
      <c r="C8" s="6">
        <v>1</v>
      </c>
      <c r="D8" s="21">
        <v>80000</v>
      </c>
      <c r="E8" s="21">
        <v>80000</v>
      </c>
      <c r="G8" s="12" t="s">
        <v>45</v>
      </c>
      <c r="H8" s="13">
        <f>H7*20%</f>
        <v>9000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ref="E9:E13" si="0">C9*D9</f>
        <v>0</v>
      </c>
      <c r="G9" s="12" t="s">
        <v>46</v>
      </c>
      <c r="H9" s="13">
        <f>H7*10%</f>
        <v>4500</v>
      </c>
      <c r="J9" s="12" t="s">
        <v>46</v>
      </c>
      <c r="K9" s="13">
        <f>K7*10%</f>
        <v>4500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1800</v>
      </c>
      <c r="J10" s="12" t="s">
        <v>48</v>
      </c>
      <c r="K10" s="13">
        <f>K7*4%</f>
        <v>1800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50</v>
      </c>
      <c r="C13" s="6">
        <v>1</v>
      </c>
      <c r="D13" s="21">
        <v>100000</v>
      </c>
      <c r="E13" s="21">
        <f t="shared" si="0"/>
        <v>100000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28200</v>
      </c>
      <c r="J14" s="7" t="s">
        <v>51</v>
      </c>
      <c r="K14" s="14">
        <f>K7-(K8+K9+K10+K11+K12)</f>
        <v>37200</v>
      </c>
    </row>
    <row r="15" spans="2:11" ht="18.75" x14ac:dyDescent="0.25">
      <c r="B15" s="7" t="s">
        <v>23</v>
      </c>
      <c r="C15" s="8">
        <f>SUM(C8:C14)</f>
        <v>6</v>
      </c>
      <c r="D15" s="22"/>
      <c r="E15" s="23">
        <f>SUM(E8:E14)</f>
        <v>181000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32000</v>
      </c>
      <c r="G16" s="16" t="s">
        <v>53</v>
      </c>
      <c r="H16" s="17">
        <f>H14/H7</f>
        <v>0.62666666666666671</v>
      </c>
      <c r="J16" s="16" t="s">
        <v>53</v>
      </c>
      <c r="K16" s="17">
        <f>K14/K7</f>
        <v>0.82666666666666666</v>
      </c>
    </row>
    <row r="17" spans="2:5" ht="18.75" x14ac:dyDescent="0.3">
      <c r="B17" s="10" t="s">
        <v>54</v>
      </c>
      <c r="C17" s="10"/>
      <c r="D17" s="10"/>
      <c r="E17" s="20">
        <f>1-(E16/E15)</f>
        <v>0.82320441988950277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600</v>
      </c>
      <c r="D22" s="6">
        <v>22</v>
      </c>
      <c r="E22" s="13">
        <f>C22*D22</f>
        <v>13200</v>
      </c>
    </row>
    <row r="23" spans="2:5" ht="30" x14ac:dyDescent="0.25">
      <c r="B23" s="12" t="s">
        <v>26</v>
      </c>
      <c r="C23" s="6">
        <v>300</v>
      </c>
      <c r="D23" s="6">
        <v>74.5</v>
      </c>
      <c r="E23" s="13">
        <f>C23*D23</f>
        <v>22350</v>
      </c>
    </row>
    <row r="24" spans="2:5" ht="18.75" x14ac:dyDescent="0.25">
      <c r="B24" s="7" t="s">
        <v>23</v>
      </c>
      <c r="C24" s="8">
        <f>SUM(C21:C23)</f>
        <v>901</v>
      </c>
      <c r="D24" s="9"/>
      <c r="E24" s="23">
        <f>SUM(E21:E23)</f>
        <v>35550</v>
      </c>
    </row>
    <row r="25" spans="2:5" ht="18.75" x14ac:dyDescent="0.3">
      <c r="B25" s="10" t="s">
        <v>52</v>
      </c>
      <c r="C25" s="10"/>
      <c r="D25" s="10"/>
      <c r="E25" s="11">
        <v>5000</v>
      </c>
    </row>
    <row r="26" spans="2:5" ht="18.75" x14ac:dyDescent="0.3">
      <c r="B26" s="10" t="s">
        <v>54</v>
      </c>
      <c r="C26" s="10"/>
      <c r="D26" s="10"/>
      <c r="E26" s="20">
        <f>1-(E25/E24)</f>
        <v>0.85935302390998591</v>
      </c>
    </row>
    <row r="27" spans="2:5" x14ac:dyDescent="0.25">
      <c r="E27"/>
    </row>
    <row r="28" spans="2:5" ht="18.75" x14ac:dyDescent="0.3">
      <c r="B28" s="71" t="s">
        <v>28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120</v>
      </c>
      <c r="D30" s="13">
        <v>215</v>
      </c>
      <c r="E30" s="13">
        <f>C30*D30</f>
        <v>25800</v>
      </c>
    </row>
    <row r="31" spans="2:5" ht="30" x14ac:dyDescent="0.25">
      <c r="B31" s="12" t="s">
        <v>30</v>
      </c>
      <c r="C31" s="6">
        <v>1</v>
      </c>
      <c r="D31" s="13"/>
      <c r="E31" s="13"/>
    </row>
    <row r="32" spans="2:5" ht="18.75" x14ac:dyDescent="0.25">
      <c r="B32" s="7" t="s">
        <v>23</v>
      </c>
      <c r="C32" s="8">
        <f>SUM(C30:C30)</f>
        <v>120</v>
      </c>
      <c r="D32" s="9"/>
      <c r="E32" s="23">
        <f>SUM(E30:E30)</f>
        <v>25800</v>
      </c>
    </row>
    <row r="33" spans="2:5" ht="18.75" x14ac:dyDescent="0.3">
      <c r="B33" s="10" t="s">
        <v>52</v>
      </c>
      <c r="C33" s="10"/>
      <c r="D33" s="10"/>
      <c r="E33" s="11">
        <v>5000</v>
      </c>
    </row>
    <row r="34" spans="2:5" ht="18.75" x14ac:dyDescent="0.3">
      <c r="B34" s="10" t="s">
        <v>54</v>
      </c>
      <c r="C34" s="10"/>
      <c r="D34" s="10"/>
      <c r="E34" s="20">
        <f>1-(E33/E32)</f>
        <v>0.80620155038759689</v>
      </c>
    </row>
    <row r="35" spans="2:5" ht="18.75" x14ac:dyDescent="0.3">
      <c r="B35" s="24"/>
      <c r="C35" s="24"/>
      <c r="D35" s="24"/>
      <c r="E35" s="25"/>
    </row>
    <row r="36" spans="2:5" ht="18.75" x14ac:dyDescent="0.3">
      <c r="B36" s="72" t="s">
        <v>31</v>
      </c>
      <c r="C36" s="72"/>
      <c r="D36" s="72"/>
      <c r="E36" s="72"/>
    </row>
    <row r="37" spans="2:5" x14ac:dyDescent="0.25">
      <c r="B37" s="3" t="s">
        <v>4</v>
      </c>
      <c r="C37" s="3" t="s">
        <v>5</v>
      </c>
      <c r="D37" s="3" t="s">
        <v>6</v>
      </c>
      <c r="E37" s="4" t="s">
        <v>43</v>
      </c>
    </row>
    <row r="38" spans="2:5" x14ac:dyDescent="0.25">
      <c r="B38" s="12" t="s">
        <v>32</v>
      </c>
      <c r="C38" s="6">
        <v>120</v>
      </c>
      <c r="D38" s="13">
        <v>135</v>
      </c>
      <c r="E38" s="13">
        <f>C38*D38</f>
        <v>16200</v>
      </c>
    </row>
    <row r="39" spans="2:5" ht="18.75" x14ac:dyDescent="0.25">
      <c r="B39" s="7" t="s">
        <v>23</v>
      </c>
      <c r="C39" s="8">
        <f>SUM(C38:C38)</f>
        <v>120</v>
      </c>
      <c r="D39" s="9"/>
      <c r="E39" s="23">
        <f>SUM(E38:E38)</f>
        <v>16200</v>
      </c>
    </row>
    <row r="40" spans="2:5" ht="18.75" x14ac:dyDescent="0.3">
      <c r="B40" s="10" t="s">
        <v>52</v>
      </c>
      <c r="C40" s="10"/>
      <c r="D40" s="10"/>
      <c r="E40" s="11">
        <v>3000</v>
      </c>
    </row>
    <row r="41" spans="2:5" ht="18.75" x14ac:dyDescent="0.3">
      <c r="B41" s="10" t="s">
        <v>54</v>
      </c>
      <c r="C41" s="10"/>
      <c r="D41" s="10"/>
      <c r="E41" s="20">
        <f>1-(E40/E39)</f>
        <v>0.81481481481481488</v>
      </c>
    </row>
    <row r="42" spans="2:5" x14ac:dyDescent="0.25">
      <c r="E42"/>
    </row>
    <row r="43" spans="2:5" ht="15.75" x14ac:dyDescent="0.25">
      <c r="B43" s="74" t="s">
        <v>56</v>
      </c>
      <c r="C43" s="74"/>
      <c r="D43" s="74"/>
      <c r="E43" s="18">
        <f>E15+E24+E39+E32</f>
        <v>258550</v>
      </c>
    </row>
    <row r="44" spans="2:5" ht="15.75" x14ac:dyDescent="0.25">
      <c r="B44" s="74" t="s">
        <v>57</v>
      </c>
      <c r="C44" s="74"/>
      <c r="D44" s="74"/>
      <c r="E44" s="18">
        <f>E16+E25+E40+E33</f>
        <v>45000</v>
      </c>
    </row>
    <row r="45" spans="2:5" ht="15.75" x14ac:dyDescent="0.25">
      <c r="B45" s="74" t="s">
        <v>58</v>
      </c>
      <c r="C45" s="74"/>
      <c r="D45" s="74"/>
      <c r="E45" s="19">
        <f>1-(E44/E43)</f>
        <v>0.82595242699671245</v>
      </c>
    </row>
    <row r="46" spans="2:5" x14ac:dyDescent="0.25">
      <c r="B46" s="2"/>
      <c r="C46" s="2"/>
      <c r="D46" s="2"/>
    </row>
  </sheetData>
  <mergeCells count="14">
    <mergeCell ref="B45:D45"/>
    <mergeCell ref="J6:K6"/>
    <mergeCell ref="B19:E19"/>
    <mergeCell ref="B28:E28"/>
    <mergeCell ref="B36:E36"/>
    <mergeCell ref="B43:D43"/>
    <mergeCell ref="B44:D44"/>
    <mergeCell ref="B6:E6"/>
    <mergeCell ref="G6:H6"/>
    <mergeCell ref="B2:E2"/>
    <mergeCell ref="G2:H2"/>
    <mergeCell ref="B3:E3"/>
    <mergeCell ref="B4:E4"/>
    <mergeCell ref="B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1"/>
  <sheetViews>
    <sheetView topLeftCell="A57" workbookViewId="0">
      <selection activeCell="G65" sqref="G65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64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E38</f>
        <v>35000</v>
      </c>
      <c r="J7" s="12" t="s">
        <v>44</v>
      </c>
      <c r="K7" s="13">
        <f>E38</f>
        <v>35000</v>
      </c>
    </row>
    <row r="8" spans="2:11" ht="45" x14ac:dyDescent="0.25">
      <c r="B8" s="12" t="s">
        <v>65</v>
      </c>
      <c r="C8" s="6">
        <v>1</v>
      </c>
      <c r="D8" s="21">
        <v>80000</v>
      </c>
      <c r="E8" s="21">
        <f t="shared" ref="E8:E13" si="0">C8*D8</f>
        <v>80000</v>
      </c>
      <c r="G8" s="12" t="s">
        <v>45</v>
      </c>
      <c r="H8" s="13">
        <f>H7*20%</f>
        <v>7000</v>
      </c>
      <c r="J8" s="12" t="s">
        <v>45</v>
      </c>
      <c r="K8" s="13"/>
    </row>
    <row r="9" spans="2:11" x14ac:dyDescent="0.25">
      <c r="B9" s="5" t="s">
        <v>66</v>
      </c>
      <c r="C9" s="6">
        <v>2</v>
      </c>
      <c r="D9" s="21"/>
      <c r="E9" s="21">
        <f t="shared" si="0"/>
        <v>0</v>
      </c>
      <c r="G9" s="12" t="s">
        <v>46</v>
      </c>
      <c r="H9" s="13">
        <f>H7*10%</f>
        <v>3500</v>
      </c>
      <c r="J9" s="12" t="s">
        <v>46</v>
      </c>
      <c r="K9" s="13">
        <f>K7*10%</f>
        <v>3500</v>
      </c>
    </row>
    <row r="10" spans="2:11" x14ac:dyDescent="0.25">
      <c r="B10" s="5" t="s">
        <v>67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1400</v>
      </c>
      <c r="J10" s="12" t="s">
        <v>48</v>
      </c>
      <c r="K10" s="13">
        <f>K7*4%</f>
        <v>1400</v>
      </c>
    </row>
    <row r="11" spans="2:11" ht="45" x14ac:dyDescent="0.25">
      <c r="B11" s="12" t="s">
        <v>68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90" x14ac:dyDescent="0.25">
      <c r="B12" s="12" t="s">
        <v>69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50</v>
      </c>
      <c r="C13" s="6">
        <v>1</v>
      </c>
      <c r="D13" s="21">
        <v>100000</v>
      </c>
      <c r="E13" s="21">
        <f t="shared" si="0"/>
        <v>100000</v>
      </c>
      <c r="G13" s="12"/>
      <c r="H13" s="13"/>
      <c r="J13" s="12"/>
      <c r="K13" s="13"/>
    </row>
    <row r="14" spans="2:11" ht="18.75" x14ac:dyDescent="0.25">
      <c r="B14" s="5" t="s">
        <v>18</v>
      </c>
      <c r="C14" s="6">
        <v>2</v>
      </c>
      <c r="D14" s="21"/>
      <c r="E14" s="21"/>
      <c r="G14" s="7" t="s">
        <v>51</v>
      </c>
      <c r="H14" s="14">
        <f>H7-(H8+H9+H10+H11+H12)</f>
        <v>21600</v>
      </c>
      <c r="J14" s="7" t="s">
        <v>51</v>
      </c>
      <c r="K14" s="14">
        <f>K7-(K8+K9+K10+K11+K12)</f>
        <v>28600</v>
      </c>
    </row>
    <row r="15" spans="2:11" ht="18.75" x14ac:dyDescent="0.25">
      <c r="B15" s="7" t="s">
        <v>23</v>
      </c>
      <c r="C15" s="8">
        <f>SUM(C8:C14)</f>
        <v>9</v>
      </c>
      <c r="D15" s="22"/>
      <c r="E15" s="23">
        <f>SUM(E8:E14)</f>
        <v>181000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28000</v>
      </c>
      <c r="G16" s="16" t="s">
        <v>53</v>
      </c>
      <c r="H16" s="17">
        <f>H14/H7</f>
        <v>0.6171428571428571</v>
      </c>
      <c r="J16" s="16" t="s">
        <v>53</v>
      </c>
      <c r="K16" s="17">
        <f>K14/K7</f>
        <v>0.81714285714285717</v>
      </c>
    </row>
    <row r="17" spans="2:5" ht="18.75" x14ac:dyDescent="0.3">
      <c r="B17" s="10" t="s">
        <v>54</v>
      </c>
      <c r="C17" s="10"/>
      <c r="D17" s="10"/>
      <c r="E17" s="20">
        <f>1-(E16/E15)</f>
        <v>0.84530386740331487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45" x14ac:dyDescent="0.25">
      <c r="B21" s="12" t="s">
        <v>70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63</v>
      </c>
      <c r="C22" s="6">
        <v>100</v>
      </c>
      <c r="D22" s="6">
        <v>22</v>
      </c>
      <c r="E22" s="13">
        <f>C22*D22</f>
        <v>2200</v>
      </c>
    </row>
    <row r="23" spans="2:5" ht="30" x14ac:dyDescent="0.25">
      <c r="B23" s="12" t="s">
        <v>26</v>
      </c>
      <c r="C23" s="6">
        <v>50</v>
      </c>
      <c r="D23" s="6">
        <v>74.5</v>
      </c>
      <c r="E23" s="13">
        <f>C23*D23</f>
        <v>3725</v>
      </c>
    </row>
    <row r="24" spans="2:5" ht="18.75" x14ac:dyDescent="0.25">
      <c r="B24" s="7" t="s">
        <v>23</v>
      </c>
      <c r="C24" s="8">
        <f>SUM(C21:C23)</f>
        <v>151</v>
      </c>
      <c r="D24" s="9"/>
      <c r="E24" s="23">
        <f>SUM(E21:E23)</f>
        <v>5925</v>
      </c>
    </row>
    <row r="25" spans="2:5" ht="18.75" x14ac:dyDescent="0.3">
      <c r="B25" s="10" t="s">
        <v>52</v>
      </c>
      <c r="C25" s="10"/>
      <c r="D25" s="10"/>
      <c r="E25" s="11">
        <v>3000</v>
      </c>
    </row>
    <row r="26" spans="2:5" ht="18.75" x14ac:dyDescent="0.3">
      <c r="B26" s="10" t="s">
        <v>54</v>
      </c>
      <c r="C26" s="10"/>
      <c r="D26" s="10"/>
      <c r="E26" s="20">
        <f>1-(E25/E24)</f>
        <v>0.49367088607594933</v>
      </c>
    </row>
    <row r="27" spans="2:5" x14ac:dyDescent="0.25">
      <c r="E27"/>
    </row>
    <row r="28" spans="2:5" ht="18.75" x14ac:dyDescent="0.3">
      <c r="B28" s="72" t="s">
        <v>28</v>
      </c>
      <c r="C28" s="72"/>
      <c r="D28" s="72"/>
      <c r="E28" s="72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29</v>
      </c>
      <c r="C30" s="6">
        <v>60</v>
      </c>
      <c r="D30" s="13">
        <v>215</v>
      </c>
      <c r="E30" s="13">
        <f>C30*D30</f>
        <v>12900</v>
      </c>
    </row>
    <row r="31" spans="2:5" ht="30" x14ac:dyDescent="0.25">
      <c r="B31" s="12" t="s">
        <v>30</v>
      </c>
      <c r="C31" s="6">
        <v>1</v>
      </c>
      <c r="D31" s="13"/>
      <c r="E31" s="13"/>
    </row>
    <row r="32" spans="2:5" x14ac:dyDescent="0.25">
      <c r="B32" s="12"/>
      <c r="C32" s="6"/>
      <c r="D32" s="13"/>
      <c r="E32" s="13"/>
    </row>
    <row r="33" spans="2:11" ht="18.75" x14ac:dyDescent="0.25">
      <c r="B33" s="7" t="s">
        <v>23</v>
      </c>
      <c r="C33" s="8">
        <f>SUM(C30:C30)</f>
        <v>60</v>
      </c>
      <c r="D33" s="9"/>
      <c r="E33" s="23">
        <f>SUM(E30:E30)</f>
        <v>12900</v>
      </c>
    </row>
    <row r="34" spans="2:11" ht="18.75" x14ac:dyDescent="0.3">
      <c r="B34" s="10" t="s">
        <v>52</v>
      </c>
      <c r="C34" s="10"/>
      <c r="D34" s="10"/>
      <c r="E34" s="11">
        <v>4000</v>
      </c>
    </row>
    <row r="35" spans="2:11" ht="18.75" x14ac:dyDescent="0.3">
      <c r="B35" s="10" t="s">
        <v>54</v>
      </c>
      <c r="C35" s="10"/>
      <c r="D35" s="10"/>
      <c r="E35" s="20">
        <f>1-(E34/E33)</f>
        <v>0.68992248062015504</v>
      </c>
    </row>
    <row r="36" spans="2:11" ht="18.75" x14ac:dyDescent="0.3">
      <c r="B36" s="24"/>
      <c r="C36" s="24"/>
      <c r="D36" s="24"/>
      <c r="E36" s="25"/>
    </row>
    <row r="37" spans="2:11" ht="15.75" x14ac:dyDescent="0.25">
      <c r="B37" s="74" t="s">
        <v>56</v>
      </c>
      <c r="C37" s="74"/>
      <c r="D37" s="74"/>
      <c r="E37" s="18">
        <f>E15+E24+E33</f>
        <v>199825</v>
      </c>
    </row>
    <row r="38" spans="2:11" ht="15.75" x14ac:dyDescent="0.25">
      <c r="B38" s="74" t="s">
        <v>57</v>
      </c>
      <c r="C38" s="74"/>
      <c r="D38" s="74"/>
      <c r="E38" s="18">
        <f>E16+E25+E34</f>
        <v>35000</v>
      </c>
    </row>
    <row r="39" spans="2:11" ht="15.75" x14ac:dyDescent="0.25">
      <c r="B39" s="74" t="s">
        <v>58</v>
      </c>
      <c r="C39" s="74"/>
      <c r="D39" s="74"/>
      <c r="E39" s="19">
        <f>1-(E38/E37)</f>
        <v>0.82484674089828602</v>
      </c>
    </row>
    <row r="40" spans="2:11" x14ac:dyDescent="0.25">
      <c r="B40" s="2"/>
      <c r="C40" s="2"/>
      <c r="D40" s="2"/>
    </row>
    <row r="44" spans="2:11" ht="33.75" x14ac:dyDescent="0.25">
      <c r="B44" s="68" t="s">
        <v>64</v>
      </c>
      <c r="C44" s="68"/>
      <c r="D44" s="68"/>
      <c r="E44" s="68"/>
    </row>
    <row r="45" spans="2:11" ht="26.25" x14ac:dyDescent="0.4">
      <c r="B45" s="69" t="s">
        <v>1</v>
      </c>
      <c r="C45" s="69"/>
      <c r="D45" s="69"/>
      <c r="E45" s="69"/>
    </row>
    <row r="46" spans="2:11" ht="23.25" x14ac:dyDescent="0.35">
      <c r="B46" s="70" t="s">
        <v>60</v>
      </c>
      <c r="C46" s="70"/>
      <c r="D46" s="70"/>
      <c r="E46" s="70"/>
    </row>
    <row r="47" spans="2:11" ht="18.75" x14ac:dyDescent="0.3">
      <c r="B47" s="71" t="s">
        <v>3</v>
      </c>
      <c r="C47" s="71"/>
      <c r="D47" s="71"/>
      <c r="E47" s="71"/>
    </row>
    <row r="48" spans="2:11" ht="18.75" x14ac:dyDescent="0.3">
      <c r="B48" s="73"/>
      <c r="C48" s="73"/>
      <c r="D48" s="73"/>
      <c r="E48" s="73"/>
      <c r="G48" s="71" t="s">
        <v>41</v>
      </c>
      <c r="H48" s="71"/>
      <c r="J48" s="71" t="s">
        <v>42</v>
      </c>
      <c r="K48" s="71"/>
    </row>
    <row r="49" spans="2:11" x14ac:dyDescent="0.25">
      <c r="B49" s="3" t="s">
        <v>4</v>
      </c>
      <c r="C49" s="3" t="s">
        <v>5</v>
      </c>
      <c r="D49" s="3" t="s">
        <v>6</v>
      </c>
      <c r="E49" s="4" t="s">
        <v>43</v>
      </c>
      <c r="G49" s="12" t="s">
        <v>44</v>
      </c>
      <c r="H49" s="13">
        <f>E80</f>
        <v>27000</v>
      </c>
      <c r="J49" s="12" t="s">
        <v>44</v>
      </c>
      <c r="K49" s="13">
        <f>E80</f>
        <v>27000</v>
      </c>
    </row>
    <row r="50" spans="2:11" ht="45" x14ac:dyDescent="0.25">
      <c r="B50" s="12" t="s">
        <v>65</v>
      </c>
      <c r="C50" s="6">
        <v>1</v>
      </c>
      <c r="D50" s="21">
        <v>80000</v>
      </c>
      <c r="E50" s="21">
        <f t="shared" ref="E50:E55" si="1">C50*D50</f>
        <v>80000</v>
      </c>
      <c r="G50" s="12" t="s">
        <v>45</v>
      </c>
      <c r="H50" s="13">
        <f>H49*20%</f>
        <v>5400</v>
      </c>
      <c r="J50" s="12" t="s">
        <v>45</v>
      </c>
      <c r="K50" s="13"/>
    </row>
    <row r="51" spans="2:11" x14ac:dyDescent="0.25">
      <c r="B51" s="5" t="s">
        <v>66</v>
      </c>
      <c r="C51" s="6">
        <v>2</v>
      </c>
      <c r="D51" s="21"/>
      <c r="E51" s="21">
        <f t="shared" si="1"/>
        <v>0</v>
      </c>
      <c r="G51" s="12" t="s">
        <v>46</v>
      </c>
      <c r="H51" s="13">
        <f>H49*10%</f>
        <v>2700</v>
      </c>
      <c r="J51" s="12" t="s">
        <v>46</v>
      </c>
      <c r="K51" s="13">
        <f>K49*10%</f>
        <v>2700</v>
      </c>
    </row>
    <row r="52" spans="2:11" x14ac:dyDescent="0.25">
      <c r="B52" s="5" t="s">
        <v>67</v>
      </c>
      <c r="C52" s="6">
        <v>1</v>
      </c>
      <c r="D52" s="21"/>
      <c r="E52" s="21">
        <f t="shared" si="1"/>
        <v>0</v>
      </c>
      <c r="G52" s="12" t="s">
        <v>48</v>
      </c>
      <c r="H52" s="13">
        <f>H49*4%</f>
        <v>1080</v>
      </c>
      <c r="J52" s="12" t="s">
        <v>48</v>
      </c>
      <c r="K52" s="13">
        <f>K49*4%</f>
        <v>1080</v>
      </c>
    </row>
    <row r="53" spans="2:11" ht="45" x14ac:dyDescent="0.25">
      <c r="B53" s="12" t="s">
        <v>68</v>
      </c>
      <c r="C53" s="6">
        <v>1</v>
      </c>
      <c r="D53" s="21"/>
      <c r="E53" s="21">
        <f t="shared" si="1"/>
        <v>0</v>
      </c>
      <c r="G53" s="12" t="s">
        <v>49</v>
      </c>
      <c r="H53" s="13">
        <v>1500</v>
      </c>
      <c r="J53" s="12" t="s">
        <v>49</v>
      </c>
      <c r="K53" s="13">
        <v>1500</v>
      </c>
    </row>
    <row r="54" spans="2:11" ht="90" x14ac:dyDescent="0.25">
      <c r="B54" s="12" t="s">
        <v>69</v>
      </c>
      <c r="C54" s="6">
        <v>1</v>
      </c>
      <c r="D54" s="21">
        <v>1000</v>
      </c>
      <c r="E54" s="21">
        <f t="shared" si="1"/>
        <v>1000</v>
      </c>
      <c r="G54" s="12"/>
      <c r="H54" s="13"/>
      <c r="J54" s="12"/>
      <c r="K54" s="13"/>
    </row>
    <row r="55" spans="2:11" x14ac:dyDescent="0.25">
      <c r="B55" s="5" t="s">
        <v>50</v>
      </c>
      <c r="C55" s="6">
        <v>1</v>
      </c>
      <c r="D55" s="21">
        <v>100000</v>
      </c>
      <c r="E55" s="21">
        <f t="shared" si="1"/>
        <v>100000</v>
      </c>
      <c r="G55" s="12"/>
      <c r="H55" s="13"/>
      <c r="J55" s="12"/>
      <c r="K55" s="13"/>
    </row>
    <row r="56" spans="2:11" ht="18.75" x14ac:dyDescent="0.25">
      <c r="B56" s="5" t="s">
        <v>18</v>
      </c>
      <c r="C56" s="6">
        <v>2</v>
      </c>
      <c r="D56" s="21"/>
      <c r="E56" s="21"/>
      <c r="G56" s="7" t="s">
        <v>51</v>
      </c>
      <c r="H56" s="14">
        <f>H49-(H50+H51+H52+H53+H54)</f>
        <v>16320</v>
      </c>
      <c r="J56" s="7" t="s">
        <v>51</v>
      </c>
      <c r="K56" s="14">
        <f>K49-(K50+K51+K52+K53+K54)</f>
        <v>21720</v>
      </c>
    </row>
    <row r="57" spans="2:11" ht="18.75" x14ac:dyDescent="0.25">
      <c r="B57" s="7" t="s">
        <v>23</v>
      </c>
      <c r="C57" s="8">
        <f>SUM(C50:C56)</f>
        <v>9</v>
      </c>
      <c r="D57" s="22"/>
      <c r="E57" s="23">
        <f>SUM(E50:E56)</f>
        <v>181000</v>
      </c>
      <c r="G57" s="15"/>
      <c r="H57" s="15"/>
      <c r="J57" s="15"/>
      <c r="K57" s="15"/>
    </row>
    <row r="58" spans="2:11" ht="18.75" x14ac:dyDescent="0.3">
      <c r="B58" s="10" t="s">
        <v>52</v>
      </c>
      <c r="C58" s="10"/>
      <c r="D58" s="10"/>
      <c r="E58" s="11">
        <v>23000</v>
      </c>
      <c r="G58" s="16" t="s">
        <v>53</v>
      </c>
      <c r="H58" s="17">
        <f>H56/H49</f>
        <v>0.60444444444444445</v>
      </c>
      <c r="J58" s="16" t="s">
        <v>53</v>
      </c>
      <c r="K58" s="17">
        <f>K56/K49</f>
        <v>0.80444444444444441</v>
      </c>
    </row>
    <row r="59" spans="2:11" ht="18.75" x14ac:dyDescent="0.3">
      <c r="B59" s="10" t="s">
        <v>54</v>
      </c>
      <c r="C59" s="10"/>
      <c r="D59" s="10"/>
      <c r="E59" s="20">
        <f>1-(E58/E57)</f>
        <v>0.8729281767955801</v>
      </c>
    </row>
    <row r="61" spans="2:11" ht="18.75" x14ac:dyDescent="0.3">
      <c r="B61" s="71" t="s">
        <v>24</v>
      </c>
      <c r="C61" s="71"/>
      <c r="D61" s="71"/>
      <c r="E61" s="71"/>
    </row>
    <row r="62" spans="2:11" x14ac:dyDescent="0.25">
      <c r="B62" s="3" t="s">
        <v>4</v>
      </c>
      <c r="C62" s="3" t="s">
        <v>5</v>
      </c>
      <c r="D62" s="3" t="s">
        <v>6</v>
      </c>
      <c r="E62" s="4" t="s">
        <v>43</v>
      </c>
    </row>
    <row r="63" spans="2:11" ht="45" x14ac:dyDescent="0.25">
      <c r="B63" s="12" t="s">
        <v>70</v>
      </c>
      <c r="C63" s="6">
        <v>1</v>
      </c>
      <c r="D63" s="6"/>
      <c r="E63" s="13">
        <f>C63*D63</f>
        <v>0</v>
      </c>
    </row>
    <row r="64" spans="2:11" ht="30" x14ac:dyDescent="0.25">
      <c r="B64" s="12" t="s">
        <v>63</v>
      </c>
      <c r="C64" s="6">
        <v>100</v>
      </c>
      <c r="D64" s="6">
        <v>22</v>
      </c>
      <c r="E64" s="13">
        <f>C64*D64</f>
        <v>2200</v>
      </c>
    </row>
    <row r="65" spans="2:5" ht="30" x14ac:dyDescent="0.25">
      <c r="B65" s="12" t="s">
        <v>26</v>
      </c>
      <c r="C65" s="6">
        <v>50</v>
      </c>
      <c r="D65" s="6">
        <v>74.5</v>
      </c>
      <c r="E65" s="13">
        <f>C65*D65</f>
        <v>3725</v>
      </c>
    </row>
    <row r="66" spans="2:5" ht="18.75" x14ac:dyDescent="0.25">
      <c r="B66" s="7" t="s">
        <v>23</v>
      </c>
      <c r="C66" s="8">
        <f>SUM(C63:C65)</f>
        <v>151</v>
      </c>
      <c r="D66" s="9"/>
      <c r="E66" s="23">
        <f>SUM(E63:E65)</f>
        <v>5925</v>
      </c>
    </row>
    <row r="67" spans="2:5" ht="18.75" x14ac:dyDescent="0.3">
      <c r="B67" s="10" t="s">
        <v>52</v>
      </c>
      <c r="C67" s="10"/>
      <c r="D67" s="10"/>
      <c r="E67" s="11">
        <v>2000</v>
      </c>
    </row>
    <row r="68" spans="2:5" ht="18.75" x14ac:dyDescent="0.3">
      <c r="B68" s="10" t="s">
        <v>54</v>
      </c>
      <c r="C68" s="10"/>
      <c r="D68" s="10"/>
      <c r="E68" s="20">
        <f>1-(E67/E66)</f>
        <v>0.66244725738396626</v>
      </c>
    </row>
    <row r="69" spans="2:5" x14ac:dyDescent="0.25">
      <c r="E69"/>
    </row>
    <row r="70" spans="2:5" ht="18.75" x14ac:dyDescent="0.3">
      <c r="B70" s="72" t="s">
        <v>28</v>
      </c>
      <c r="C70" s="72"/>
      <c r="D70" s="72"/>
      <c r="E70" s="72"/>
    </row>
    <row r="71" spans="2:5" x14ac:dyDescent="0.25">
      <c r="B71" s="3" t="s">
        <v>4</v>
      </c>
      <c r="C71" s="3" t="s">
        <v>5</v>
      </c>
      <c r="D71" s="3" t="s">
        <v>6</v>
      </c>
      <c r="E71" s="4" t="s">
        <v>43</v>
      </c>
    </row>
    <row r="72" spans="2:5" x14ac:dyDescent="0.25">
      <c r="B72" s="12" t="s">
        <v>29</v>
      </c>
      <c r="C72" s="6">
        <v>60</v>
      </c>
      <c r="D72" s="13">
        <v>215</v>
      </c>
      <c r="E72" s="13">
        <f>C72*D72</f>
        <v>12900</v>
      </c>
    </row>
    <row r="73" spans="2:5" ht="30" x14ac:dyDescent="0.25">
      <c r="B73" s="12" t="s">
        <v>30</v>
      </c>
      <c r="C73" s="6">
        <v>1</v>
      </c>
      <c r="D73" s="13"/>
      <c r="E73" s="13"/>
    </row>
    <row r="74" spans="2:5" x14ac:dyDescent="0.25">
      <c r="B74" s="12"/>
      <c r="C74" s="6"/>
      <c r="D74" s="13"/>
      <c r="E74" s="13"/>
    </row>
    <row r="75" spans="2:5" ht="18.75" x14ac:dyDescent="0.25">
      <c r="B75" s="7" t="s">
        <v>23</v>
      </c>
      <c r="C75" s="8">
        <f>SUM(C72:C72)</f>
        <v>60</v>
      </c>
      <c r="D75" s="9"/>
      <c r="E75" s="23">
        <f>SUM(E72:E72)</f>
        <v>12900</v>
      </c>
    </row>
    <row r="76" spans="2:5" ht="18.75" x14ac:dyDescent="0.3">
      <c r="B76" s="10" t="s">
        <v>52</v>
      </c>
      <c r="C76" s="10"/>
      <c r="D76" s="10"/>
      <c r="E76" s="11">
        <v>2000</v>
      </c>
    </row>
    <row r="77" spans="2:5" ht="18.75" x14ac:dyDescent="0.3">
      <c r="B77" s="10" t="s">
        <v>54</v>
      </c>
      <c r="C77" s="10"/>
      <c r="D77" s="10"/>
      <c r="E77" s="20">
        <f>1-(E76/E75)</f>
        <v>0.84496124031007747</v>
      </c>
    </row>
    <row r="78" spans="2:5" ht="18.75" x14ac:dyDescent="0.3">
      <c r="B78" s="24"/>
      <c r="C78" s="24"/>
      <c r="D78" s="24"/>
      <c r="E78" s="25"/>
    </row>
    <row r="79" spans="2:5" ht="15.75" x14ac:dyDescent="0.25">
      <c r="B79" s="74" t="s">
        <v>56</v>
      </c>
      <c r="C79" s="74"/>
      <c r="D79" s="74"/>
      <c r="E79" s="18">
        <f>E57+E66+E75</f>
        <v>199825</v>
      </c>
    </row>
    <row r="80" spans="2:5" ht="15.75" x14ac:dyDescent="0.25">
      <c r="B80" s="74" t="s">
        <v>57</v>
      </c>
      <c r="C80" s="74"/>
      <c r="D80" s="74"/>
      <c r="E80" s="18">
        <f>E58+E67+E76</f>
        <v>27000</v>
      </c>
    </row>
    <row r="81" spans="2:5" ht="15.75" x14ac:dyDescent="0.25">
      <c r="B81" s="74" t="s">
        <v>58</v>
      </c>
      <c r="C81" s="74"/>
      <c r="D81" s="74"/>
      <c r="E81" s="19">
        <f>1-(E80/E79)</f>
        <v>0.86488177155010637</v>
      </c>
    </row>
  </sheetData>
  <mergeCells count="24">
    <mergeCell ref="B39:D39"/>
    <mergeCell ref="J6:K6"/>
    <mergeCell ref="B19:E19"/>
    <mergeCell ref="B28:E28"/>
    <mergeCell ref="B37:D37"/>
    <mergeCell ref="B38:D38"/>
    <mergeCell ref="G6:H6"/>
    <mergeCell ref="B2:E2"/>
    <mergeCell ref="B3:E3"/>
    <mergeCell ref="B4:E4"/>
    <mergeCell ref="B5:E5"/>
    <mergeCell ref="B6:E6"/>
    <mergeCell ref="B44:E44"/>
    <mergeCell ref="B45:E45"/>
    <mergeCell ref="B46:E46"/>
    <mergeCell ref="B47:E47"/>
    <mergeCell ref="B48:E48"/>
    <mergeCell ref="B80:D80"/>
    <mergeCell ref="B81:D81"/>
    <mergeCell ref="G48:H48"/>
    <mergeCell ref="J48:K48"/>
    <mergeCell ref="B61:E61"/>
    <mergeCell ref="B70:E70"/>
    <mergeCell ref="B79:D7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8"/>
  <sheetViews>
    <sheetView topLeftCell="A57" workbookViewId="0">
      <selection activeCell="G57" sqref="G57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71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E37</f>
        <v>30000</v>
      </c>
      <c r="J7" s="12" t="s">
        <v>44</v>
      </c>
      <c r="K7" s="13">
        <f>E37</f>
        <v>30000</v>
      </c>
    </row>
    <row r="8" spans="2:11" ht="30" x14ac:dyDescent="0.25">
      <c r="B8" s="12" t="s">
        <v>72</v>
      </c>
      <c r="C8" s="6">
        <v>1</v>
      </c>
      <c r="D8" s="21">
        <v>60000</v>
      </c>
      <c r="E8" s="21">
        <f t="shared" ref="E8:E13" si="0">C8*D8</f>
        <v>60000</v>
      </c>
      <c r="G8" s="12" t="s">
        <v>45</v>
      </c>
      <c r="H8" s="13">
        <f>H7*20%</f>
        <v>6000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3000</v>
      </c>
      <c r="J9" s="12" t="s">
        <v>46</v>
      </c>
      <c r="K9" s="13">
        <f>K7*10%</f>
        <v>3000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1200</v>
      </c>
      <c r="J10" s="12" t="s">
        <v>48</v>
      </c>
      <c r="K10" s="13">
        <f>K7*4%</f>
        <v>1200</v>
      </c>
    </row>
    <row r="11" spans="2:11" x14ac:dyDescent="0.25">
      <c r="B11" s="12" t="s">
        <v>73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/>
      <c r="C13" s="6"/>
      <c r="D13" s="21"/>
      <c r="E13" s="21">
        <f t="shared" si="0"/>
        <v>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18300</v>
      </c>
      <c r="J14" s="7" t="s">
        <v>51</v>
      </c>
      <c r="K14" s="14">
        <f>K7-(K8+K9+K10+K11+K12)</f>
        <v>24300</v>
      </c>
    </row>
    <row r="15" spans="2:11" ht="18.75" x14ac:dyDescent="0.25">
      <c r="B15" s="7" t="s">
        <v>23</v>
      </c>
      <c r="C15" s="8">
        <f>SUM(C8:C14)</f>
        <v>5</v>
      </c>
      <c r="D15" s="22"/>
      <c r="E15" s="23">
        <f>SUM(E8:E14)</f>
        <v>61000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22000</v>
      </c>
      <c r="G16" s="16" t="s">
        <v>53</v>
      </c>
      <c r="H16" s="17">
        <f>H14/H7</f>
        <v>0.61</v>
      </c>
      <c r="J16" s="16" t="s">
        <v>53</v>
      </c>
      <c r="K16" s="17">
        <f>K14/K7</f>
        <v>0.81</v>
      </c>
    </row>
    <row r="17" spans="2:5" ht="18.75" x14ac:dyDescent="0.3">
      <c r="B17" s="10" t="s">
        <v>54</v>
      </c>
      <c r="C17" s="10"/>
      <c r="D17" s="10"/>
      <c r="E17" s="20">
        <f>1-(E16/E15)</f>
        <v>0.63934426229508201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26</v>
      </c>
      <c r="C22" s="6">
        <v>50</v>
      </c>
      <c r="D22" s="6">
        <v>74.5</v>
      </c>
      <c r="E22" s="13">
        <f>C22*D22</f>
        <v>3725</v>
      </c>
    </row>
    <row r="23" spans="2:5" ht="18.75" x14ac:dyDescent="0.25">
      <c r="B23" s="7" t="s">
        <v>23</v>
      </c>
      <c r="C23" s="8">
        <f>SUM(C21:C22)</f>
        <v>51</v>
      </c>
      <c r="D23" s="9"/>
      <c r="E23" s="23">
        <f>SUM(E21:E22)</f>
        <v>3725</v>
      </c>
    </row>
    <row r="24" spans="2:5" ht="18.75" x14ac:dyDescent="0.3">
      <c r="B24" s="10" t="s">
        <v>52</v>
      </c>
      <c r="C24" s="10"/>
      <c r="D24" s="10"/>
      <c r="E24" s="11">
        <v>3000</v>
      </c>
    </row>
    <row r="25" spans="2:5" ht="18.75" x14ac:dyDescent="0.3">
      <c r="B25" s="10" t="s">
        <v>54</v>
      </c>
      <c r="C25" s="10"/>
      <c r="D25" s="10"/>
      <c r="E25" s="20">
        <f>1-(E24/E23)</f>
        <v>0.19463087248322153</v>
      </c>
    </row>
    <row r="26" spans="2:5" x14ac:dyDescent="0.25">
      <c r="E26"/>
    </row>
    <row r="27" spans="2:5" ht="18.75" x14ac:dyDescent="0.3">
      <c r="B27" s="72" t="s">
        <v>28</v>
      </c>
      <c r="C27" s="72"/>
      <c r="D27" s="72"/>
      <c r="E27" s="72"/>
    </row>
    <row r="28" spans="2:5" x14ac:dyDescent="0.25">
      <c r="B28" s="3" t="s">
        <v>4</v>
      </c>
      <c r="C28" s="3" t="s">
        <v>5</v>
      </c>
      <c r="D28" s="3" t="s">
        <v>6</v>
      </c>
      <c r="E28" s="4" t="s">
        <v>43</v>
      </c>
    </row>
    <row r="29" spans="2:5" x14ac:dyDescent="0.25">
      <c r="B29" s="12" t="s">
        <v>29</v>
      </c>
      <c r="C29" s="6">
        <v>80</v>
      </c>
      <c r="D29" s="13">
        <v>215</v>
      </c>
      <c r="E29" s="13">
        <f>C29*D29</f>
        <v>17200</v>
      </c>
    </row>
    <row r="30" spans="2:5" ht="30" x14ac:dyDescent="0.25">
      <c r="B30" s="12" t="s">
        <v>30</v>
      </c>
      <c r="C30" s="6">
        <v>1</v>
      </c>
      <c r="D30" s="13"/>
      <c r="E30" s="13"/>
    </row>
    <row r="31" spans="2:5" x14ac:dyDescent="0.25">
      <c r="B31" s="12"/>
      <c r="C31" s="6"/>
      <c r="D31" s="13"/>
      <c r="E31" s="13"/>
    </row>
    <row r="32" spans="2:5" ht="18.75" x14ac:dyDescent="0.25">
      <c r="B32" s="7" t="s">
        <v>23</v>
      </c>
      <c r="C32" s="8">
        <f>SUM(C29:C29)</f>
        <v>80</v>
      </c>
      <c r="D32" s="9"/>
      <c r="E32" s="23">
        <f>SUM(E29:E29)</f>
        <v>17200</v>
      </c>
    </row>
    <row r="33" spans="2:11" ht="18.75" x14ac:dyDescent="0.3">
      <c r="B33" s="10" t="s">
        <v>52</v>
      </c>
      <c r="C33" s="10"/>
      <c r="D33" s="10"/>
      <c r="E33" s="11">
        <v>5000</v>
      </c>
    </row>
    <row r="34" spans="2:11" ht="18.75" x14ac:dyDescent="0.3">
      <c r="B34" s="10" t="s">
        <v>54</v>
      </c>
      <c r="C34" s="10"/>
      <c r="D34" s="10"/>
      <c r="E34" s="20">
        <f>1-(E33/E32)</f>
        <v>0.70930232558139528</v>
      </c>
    </row>
    <row r="35" spans="2:11" x14ac:dyDescent="0.25">
      <c r="E35"/>
    </row>
    <row r="36" spans="2:11" ht="15.75" x14ac:dyDescent="0.25">
      <c r="B36" s="74" t="s">
        <v>56</v>
      </c>
      <c r="C36" s="74"/>
      <c r="D36" s="74"/>
      <c r="E36" s="18">
        <f>E15+E23+E32</f>
        <v>81925</v>
      </c>
    </row>
    <row r="37" spans="2:11" ht="15.75" x14ac:dyDescent="0.25">
      <c r="B37" s="74" t="s">
        <v>57</v>
      </c>
      <c r="C37" s="74"/>
      <c r="D37" s="74"/>
      <c r="E37" s="18">
        <f>E16+E24+E33</f>
        <v>30000</v>
      </c>
    </row>
    <row r="38" spans="2:11" ht="15.75" x14ac:dyDescent="0.25">
      <c r="B38" s="74" t="s">
        <v>58</v>
      </c>
      <c r="C38" s="74"/>
      <c r="D38" s="74"/>
      <c r="E38" s="19">
        <f>1-(E37/E36)</f>
        <v>0.63381141287763199</v>
      </c>
    </row>
    <row r="39" spans="2:11" x14ac:dyDescent="0.25">
      <c r="B39" s="2"/>
      <c r="C39" s="2"/>
      <c r="D39" s="2"/>
    </row>
    <row r="42" spans="2:11" ht="33.75" x14ac:dyDescent="0.25">
      <c r="B42" s="68" t="s">
        <v>74</v>
      </c>
      <c r="C42" s="68"/>
      <c r="D42" s="68"/>
      <c r="E42" s="68"/>
    </row>
    <row r="43" spans="2:11" ht="26.25" x14ac:dyDescent="0.4">
      <c r="B43" s="69" t="s">
        <v>1</v>
      </c>
      <c r="C43" s="69"/>
      <c r="D43" s="69"/>
      <c r="E43" s="69"/>
    </row>
    <row r="44" spans="2:11" ht="23.25" x14ac:dyDescent="0.35">
      <c r="B44" s="70" t="s">
        <v>60</v>
      </c>
      <c r="C44" s="70"/>
      <c r="D44" s="70"/>
      <c r="E44" s="70"/>
    </row>
    <row r="45" spans="2:11" ht="18.75" x14ac:dyDescent="0.3">
      <c r="B45" s="71" t="s">
        <v>3</v>
      </c>
      <c r="C45" s="71"/>
      <c r="D45" s="71"/>
      <c r="E45" s="71"/>
    </row>
    <row r="46" spans="2:11" ht="18.75" x14ac:dyDescent="0.3">
      <c r="B46" s="73"/>
      <c r="C46" s="73"/>
      <c r="D46" s="73"/>
      <c r="E46" s="73"/>
      <c r="G46" s="71" t="s">
        <v>41</v>
      </c>
      <c r="H46" s="71"/>
      <c r="J46" s="71" t="s">
        <v>42</v>
      </c>
      <c r="K46" s="71"/>
    </row>
    <row r="47" spans="2:11" x14ac:dyDescent="0.25">
      <c r="B47" s="3" t="s">
        <v>4</v>
      </c>
      <c r="C47" s="3" t="s">
        <v>5</v>
      </c>
      <c r="D47" s="3" t="s">
        <v>6</v>
      </c>
      <c r="E47" s="4" t="s">
        <v>43</v>
      </c>
      <c r="G47" s="12" t="s">
        <v>44</v>
      </c>
      <c r="H47" s="13">
        <f>E77</f>
        <v>20000</v>
      </c>
      <c r="J47" s="12" t="s">
        <v>44</v>
      </c>
      <c r="K47" s="13">
        <f>E77</f>
        <v>20000</v>
      </c>
    </row>
    <row r="48" spans="2:11" ht="30" x14ac:dyDescent="0.25">
      <c r="B48" s="12" t="s">
        <v>72</v>
      </c>
      <c r="C48" s="6">
        <v>1</v>
      </c>
      <c r="D48" s="21">
        <v>60000</v>
      </c>
      <c r="E48" s="21">
        <f t="shared" ref="E48:E53" si="1">C48*D48</f>
        <v>60000</v>
      </c>
      <c r="G48" s="12" t="s">
        <v>45</v>
      </c>
      <c r="H48" s="13">
        <f>H47*20%</f>
        <v>4000</v>
      </c>
      <c r="J48" s="12" t="s">
        <v>45</v>
      </c>
      <c r="K48" s="13"/>
    </row>
    <row r="49" spans="2:11" x14ac:dyDescent="0.25">
      <c r="B49" s="5" t="s">
        <v>20</v>
      </c>
      <c r="C49" s="6">
        <v>1</v>
      </c>
      <c r="D49" s="21"/>
      <c r="E49" s="21">
        <f t="shared" si="1"/>
        <v>0</v>
      </c>
      <c r="G49" s="12" t="s">
        <v>46</v>
      </c>
      <c r="H49" s="13">
        <f>H47*10%</f>
        <v>2000</v>
      </c>
      <c r="J49" s="12" t="s">
        <v>46</v>
      </c>
      <c r="K49" s="13">
        <f>K47*10%</f>
        <v>2000</v>
      </c>
    </row>
    <row r="50" spans="2:11" x14ac:dyDescent="0.25">
      <c r="B50" s="5" t="s">
        <v>47</v>
      </c>
      <c r="C50" s="6">
        <v>1</v>
      </c>
      <c r="D50" s="21"/>
      <c r="E50" s="21">
        <f t="shared" si="1"/>
        <v>0</v>
      </c>
      <c r="G50" s="12" t="s">
        <v>48</v>
      </c>
      <c r="H50" s="13">
        <f>H47*4%</f>
        <v>800</v>
      </c>
      <c r="J50" s="12" t="s">
        <v>48</v>
      </c>
      <c r="K50" s="13">
        <f>K47*4%</f>
        <v>800</v>
      </c>
    </row>
    <row r="51" spans="2:11" x14ac:dyDescent="0.25">
      <c r="B51" s="12" t="s">
        <v>73</v>
      </c>
      <c r="C51" s="6">
        <v>1</v>
      </c>
      <c r="D51" s="21"/>
      <c r="E51" s="21">
        <f t="shared" si="1"/>
        <v>0</v>
      </c>
      <c r="G51" s="12" t="s">
        <v>49</v>
      </c>
      <c r="H51" s="13">
        <v>1500</v>
      </c>
      <c r="J51" s="12" t="s">
        <v>49</v>
      </c>
      <c r="K51" s="13">
        <v>1500</v>
      </c>
    </row>
    <row r="52" spans="2:11" ht="75" x14ac:dyDescent="0.25">
      <c r="B52" s="12" t="s">
        <v>16</v>
      </c>
      <c r="C52" s="6">
        <v>1</v>
      </c>
      <c r="D52" s="21">
        <v>1000</v>
      </c>
      <c r="E52" s="21">
        <f t="shared" si="1"/>
        <v>1000</v>
      </c>
      <c r="G52" s="12"/>
      <c r="H52" s="13"/>
      <c r="J52" s="12"/>
      <c r="K52" s="13"/>
    </row>
    <row r="53" spans="2:11" x14ac:dyDescent="0.25">
      <c r="B53" s="5"/>
      <c r="C53" s="6"/>
      <c r="D53" s="21"/>
      <c r="E53" s="21">
        <f t="shared" si="1"/>
        <v>0</v>
      </c>
      <c r="G53" s="12"/>
      <c r="H53" s="13"/>
      <c r="J53" s="12"/>
      <c r="K53" s="13"/>
    </row>
    <row r="54" spans="2:11" ht="18.75" x14ac:dyDescent="0.25">
      <c r="B54" s="5" t="s">
        <v>18</v>
      </c>
      <c r="C54" s="6"/>
      <c r="D54" s="21"/>
      <c r="E54" s="21"/>
      <c r="G54" s="7" t="s">
        <v>51</v>
      </c>
      <c r="H54" s="14">
        <f>H47-(H48+H49+H50+H51+H52)</f>
        <v>11700</v>
      </c>
      <c r="J54" s="7" t="s">
        <v>51</v>
      </c>
      <c r="K54" s="14">
        <f>K47-(K48+K49+K50+K51+K52)</f>
        <v>15700</v>
      </c>
    </row>
    <row r="55" spans="2:11" ht="18.75" x14ac:dyDescent="0.25">
      <c r="B55" s="7" t="s">
        <v>23</v>
      </c>
      <c r="C55" s="8">
        <f>SUM(C48:C54)</f>
        <v>5</v>
      </c>
      <c r="D55" s="22"/>
      <c r="E55" s="23">
        <f>SUM(E48:E54)</f>
        <v>61000</v>
      </c>
      <c r="G55" s="15"/>
      <c r="H55" s="15"/>
      <c r="J55" s="15"/>
      <c r="K55" s="15"/>
    </row>
    <row r="56" spans="2:11" ht="18.75" x14ac:dyDescent="0.3">
      <c r="B56" s="10" t="s">
        <v>52</v>
      </c>
      <c r="C56" s="10"/>
      <c r="D56" s="10"/>
      <c r="E56" s="11">
        <v>15000</v>
      </c>
      <c r="G56" s="16" t="s">
        <v>53</v>
      </c>
      <c r="H56" s="17">
        <f>H54/H47</f>
        <v>0.58499999999999996</v>
      </c>
      <c r="J56" s="16" t="s">
        <v>53</v>
      </c>
      <c r="K56" s="17">
        <f>K54/K47</f>
        <v>0.78500000000000003</v>
      </c>
    </row>
    <row r="57" spans="2:11" ht="18.75" x14ac:dyDescent="0.3">
      <c r="B57" s="10" t="s">
        <v>54</v>
      </c>
      <c r="C57" s="10"/>
      <c r="D57" s="10"/>
      <c r="E57" s="20">
        <f>1-(E56/E55)</f>
        <v>0.75409836065573765</v>
      </c>
    </row>
    <row r="59" spans="2:11" ht="18.75" x14ac:dyDescent="0.3">
      <c r="B59" s="71" t="s">
        <v>24</v>
      </c>
      <c r="C59" s="71"/>
      <c r="D59" s="71"/>
      <c r="E59" s="71"/>
    </row>
    <row r="60" spans="2:11" x14ac:dyDescent="0.25">
      <c r="B60" s="3" t="s">
        <v>4</v>
      </c>
      <c r="C60" s="3" t="s">
        <v>5</v>
      </c>
      <c r="D60" s="3" t="s">
        <v>6</v>
      </c>
      <c r="E60" s="4" t="s">
        <v>43</v>
      </c>
    </row>
    <row r="61" spans="2:11" ht="30" x14ac:dyDescent="0.25">
      <c r="B61" s="12" t="s">
        <v>25</v>
      </c>
      <c r="C61" s="6">
        <v>1</v>
      </c>
      <c r="D61" s="6"/>
      <c r="E61" s="13">
        <f>C61*D61</f>
        <v>0</v>
      </c>
    </row>
    <row r="62" spans="2:11" ht="30" x14ac:dyDescent="0.25">
      <c r="B62" s="12" t="s">
        <v>26</v>
      </c>
      <c r="C62" s="6">
        <v>50</v>
      </c>
      <c r="D62" s="6">
        <v>74.5</v>
      </c>
      <c r="E62" s="13">
        <f>C62*D62</f>
        <v>3725</v>
      </c>
    </row>
    <row r="63" spans="2:11" ht="18.75" x14ac:dyDescent="0.25">
      <c r="B63" s="7" t="s">
        <v>23</v>
      </c>
      <c r="C63" s="8">
        <f>SUM(C61:C62)</f>
        <v>51</v>
      </c>
      <c r="D63" s="9"/>
      <c r="E63" s="23">
        <f>SUM(E61:E62)</f>
        <v>3725</v>
      </c>
    </row>
    <row r="64" spans="2:11" ht="18.75" x14ac:dyDescent="0.3">
      <c r="B64" s="10" t="s">
        <v>52</v>
      </c>
      <c r="C64" s="10"/>
      <c r="D64" s="10"/>
      <c r="E64" s="11">
        <v>1000</v>
      </c>
    </row>
    <row r="65" spans="2:5" ht="18.75" x14ac:dyDescent="0.3">
      <c r="B65" s="10" t="s">
        <v>54</v>
      </c>
      <c r="C65" s="10"/>
      <c r="D65" s="10"/>
      <c r="E65" s="20">
        <f>1-(E64/E63)</f>
        <v>0.73154362416107377</v>
      </c>
    </row>
    <row r="66" spans="2:5" x14ac:dyDescent="0.25">
      <c r="E66"/>
    </row>
    <row r="67" spans="2:5" ht="18.75" x14ac:dyDescent="0.3">
      <c r="B67" s="72" t="s">
        <v>28</v>
      </c>
      <c r="C67" s="72"/>
      <c r="D67" s="72"/>
      <c r="E67" s="72"/>
    </row>
    <row r="68" spans="2:5" x14ac:dyDescent="0.25">
      <c r="B68" s="3" t="s">
        <v>4</v>
      </c>
      <c r="C68" s="3" t="s">
        <v>5</v>
      </c>
      <c r="D68" s="3" t="s">
        <v>6</v>
      </c>
      <c r="E68" s="4" t="s">
        <v>43</v>
      </c>
    </row>
    <row r="69" spans="2:5" x14ac:dyDescent="0.25">
      <c r="B69" s="12" t="s">
        <v>29</v>
      </c>
      <c r="C69" s="6">
        <v>80</v>
      </c>
      <c r="D69" s="13">
        <v>215</v>
      </c>
      <c r="E69" s="13">
        <f>C69*D69</f>
        <v>17200</v>
      </c>
    </row>
    <row r="70" spans="2:5" ht="30" x14ac:dyDescent="0.25">
      <c r="B70" s="12" t="s">
        <v>30</v>
      </c>
      <c r="C70" s="6">
        <v>1</v>
      </c>
      <c r="D70" s="13"/>
      <c r="E70" s="13"/>
    </row>
    <row r="71" spans="2:5" x14ac:dyDescent="0.25">
      <c r="B71" s="12"/>
      <c r="C71" s="6"/>
      <c r="D71" s="13"/>
      <c r="E71" s="13"/>
    </row>
    <row r="72" spans="2:5" ht="18.75" x14ac:dyDescent="0.25">
      <c r="B72" s="7" t="s">
        <v>23</v>
      </c>
      <c r="C72" s="8">
        <f>SUM(C69:C69)</f>
        <v>80</v>
      </c>
      <c r="D72" s="9"/>
      <c r="E72" s="23">
        <f>SUM(E69:E69)</f>
        <v>17200</v>
      </c>
    </row>
    <row r="73" spans="2:5" ht="18.75" x14ac:dyDescent="0.3">
      <c r="B73" s="10" t="s">
        <v>52</v>
      </c>
      <c r="C73" s="10"/>
      <c r="D73" s="10"/>
      <c r="E73" s="11">
        <v>4000</v>
      </c>
    </row>
    <row r="74" spans="2:5" ht="18.75" x14ac:dyDescent="0.3">
      <c r="B74" s="10" t="s">
        <v>54</v>
      </c>
      <c r="C74" s="10"/>
      <c r="D74" s="10"/>
      <c r="E74" s="20">
        <f>1-(E73/E72)</f>
        <v>0.76744186046511631</v>
      </c>
    </row>
    <row r="75" spans="2:5" x14ac:dyDescent="0.25">
      <c r="E75"/>
    </row>
    <row r="76" spans="2:5" ht="15.75" x14ac:dyDescent="0.25">
      <c r="B76" s="74" t="s">
        <v>56</v>
      </c>
      <c r="C76" s="74"/>
      <c r="D76" s="74"/>
      <c r="E76" s="18">
        <f>E55+E63+E72</f>
        <v>81925</v>
      </c>
    </row>
    <row r="77" spans="2:5" ht="15.75" x14ac:dyDescent="0.25">
      <c r="B77" s="74" t="s">
        <v>57</v>
      </c>
      <c r="C77" s="74"/>
      <c r="D77" s="74"/>
      <c r="E77" s="18">
        <f>E56+E64+E73</f>
        <v>20000</v>
      </c>
    </row>
    <row r="78" spans="2:5" ht="15.75" x14ac:dyDescent="0.25">
      <c r="B78" s="74" t="s">
        <v>58</v>
      </c>
      <c r="C78" s="74"/>
      <c r="D78" s="74"/>
      <c r="E78" s="19">
        <f>1-(E77/E76)</f>
        <v>0.75587427525175466</v>
      </c>
    </row>
  </sheetData>
  <mergeCells count="24">
    <mergeCell ref="B77:D77"/>
    <mergeCell ref="B78:D78"/>
    <mergeCell ref="G46:H46"/>
    <mergeCell ref="J46:K46"/>
    <mergeCell ref="B59:E59"/>
    <mergeCell ref="B67:E67"/>
    <mergeCell ref="B76:D76"/>
    <mergeCell ref="B42:E42"/>
    <mergeCell ref="B43:E43"/>
    <mergeCell ref="B44:E44"/>
    <mergeCell ref="B45:E45"/>
    <mergeCell ref="B46:E46"/>
    <mergeCell ref="B38:D38"/>
    <mergeCell ref="J6:K6"/>
    <mergeCell ref="B19:E19"/>
    <mergeCell ref="B27:E27"/>
    <mergeCell ref="B36:D36"/>
    <mergeCell ref="B37:D37"/>
    <mergeCell ref="G6:H6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B11" sqref="B11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75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/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E43</f>
        <v>12000</v>
      </c>
      <c r="J7" s="12" t="s">
        <v>44</v>
      </c>
      <c r="K7" s="13">
        <f>E43</f>
        <v>12000</v>
      </c>
    </row>
    <row r="8" spans="2:11" x14ac:dyDescent="0.25">
      <c r="B8" s="12"/>
      <c r="C8" s="6"/>
      <c r="D8" s="21"/>
      <c r="E8" s="21"/>
      <c r="G8" s="12" t="s">
        <v>45</v>
      </c>
      <c r="H8" s="13">
        <f>H7*20%</f>
        <v>2400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ref="E9:E13" si="0">C9*D9</f>
        <v>0</v>
      </c>
      <c r="G9" s="12" t="s">
        <v>46</v>
      </c>
      <c r="H9" s="13">
        <f>H7*10%</f>
        <v>1200</v>
      </c>
      <c r="J9" s="12" t="s">
        <v>46</v>
      </c>
      <c r="K9" s="13">
        <f>K7*10%</f>
        <v>1200</v>
      </c>
    </row>
    <row r="10" spans="2:11" x14ac:dyDescent="0.25">
      <c r="B10" s="5" t="s">
        <v>76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480</v>
      </c>
      <c r="J10" s="12" t="s">
        <v>48</v>
      </c>
      <c r="K10" s="13">
        <f>K7*4%</f>
        <v>480</v>
      </c>
    </row>
    <row r="11" spans="2:11" ht="30" x14ac:dyDescent="0.25">
      <c r="B11" s="12" t="s">
        <v>22</v>
      </c>
      <c r="C11" s="6">
        <v>1</v>
      </c>
      <c r="D11" s="21"/>
      <c r="E11" s="21">
        <f t="shared" si="0"/>
        <v>0</v>
      </c>
      <c r="G11" s="12" t="s">
        <v>49</v>
      </c>
      <c r="H11" s="13"/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/>
      <c r="C13" s="6"/>
      <c r="D13" s="21"/>
      <c r="E13" s="21">
        <f t="shared" si="0"/>
        <v>0</v>
      </c>
      <c r="G13" s="12"/>
      <c r="H13" s="13"/>
      <c r="J13" s="12"/>
      <c r="K13" s="13"/>
    </row>
    <row r="14" spans="2:11" ht="18.75" x14ac:dyDescent="0.25">
      <c r="B14" s="5" t="s">
        <v>18</v>
      </c>
      <c r="C14" s="6">
        <v>1</v>
      </c>
      <c r="D14" s="21"/>
      <c r="E14" s="21"/>
      <c r="G14" s="7" t="s">
        <v>51</v>
      </c>
      <c r="H14" s="14">
        <f>H7-(H8+H9+H10+H11+H12)</f>
        <v>7920</v>
      </c>
      <c r="J14" s="7" t="s">
        <v>51</v>
      </c>
      <c r="K14" s="14">
        <f>K7-(K8+K9+K10+K11+K12)</f>
        <v>8820</v>
      </c>
    </row>
    <row r="15" spans="2:11" ht="18.75" x14ac:dyDescent="0.25">
      <c r="B15" s="7" t="s">
        <v>23</v>
      </c>
      <c r="C15" s="8">
        <f>SUM(C8:C14)</f>
        <v>5</v>
      </c>
      <c r="D15" s="22"/>
      <c r="E15" s="23">
        <v>12000</v>
      </c>
      <c r="G15" s="15"/>
      <c r="H15" s="15"/>
      <c r="J15" s="15"/>
      <c r="K15" s="15"/>
    </row>
    <row r="16" spans="2:11" ht="18.75" x14ac:dyDescent="0.3">
      <c r="B16" s="30" t="s">
        <v>52</v>
      </c>
      <c r="C16" s="30"/>
      <c r="D16" s="30"/>
      <c r="E16" s="31">
        <v>6000</v>
      </c>
      <c r="G16" s="16" t="s">
        <v>53</v>
      </c>
      <c r="H16" s="17">
        <f>H14/H7</f>
        <v>0.66</v>
      </c>
      <c r="J16" s="16" t="s">
        <v>53</v>
      </c>
      <c r="K16" s="17">
        <f>K14/K7</f>
        <v>0.73499999999999999</v>
      </c>
    </row>
    <row r="17" spans="2:5" ht="18.75" x14ac:dyDescent="0.3">
      <c r="B17" s="10" t="s">
        <v>54</v>
      </c>
      <c r="C17" s="10"/>
      <c r="D17" s="10"/>
      <c r="E17" s="20">
        <f>1-(E16/E15)</f>
        <v>0.5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26</v>
      </c>
      <c r="C22" s="6">
        <v>50</v>
      </c>
      <c r="D22" s="6">
        <v>74.5</v>
      </c>
      <c r="E22" s="13">
        <f>C22*D22</f>
        <v>3725</v>
      </c>
    </row>
    <row r="23" spans="2:5" ht="18.75" x14ac:dyDescent="0.25">
      <c r="B23" s="7" t="s">
        <v>23</v>
      </c>
      <c r="C23" s="8">
        <f>SUM(C21:C22)</f>
        <v>51</v>
      </c>
      <c r="D23" s="9"/>
      <c r="E23" s="23">
        <f>SUM(E21:E22)</f>
        <v>3725</v>
      </c>
    </row>
    <row r="24" spans="2:5" ht="18.75" x14ac:dyDescent="0.3">
      <c r="B24" s="30" t="s">
        <v>52</v>
      </c>
      <c r="C24" s="30"/>
      <c r="D24" s="30"/>
      <c r="E24" s="31">
        <v>1000</v>
      </c>
    </row>
    <row r="25" spans="2:5" ht="18.75" x14ac:dyDescent="0.3">
      <c r="B25" s="10" t="s">
        <v>54</v>
      </c>
      <c r="C25" s="10"/>
      <c r="D25" s="10"/>
      <c r="E25" s="20">
        <f>1-(E24/E23)</f>
        <v>0.73154362416107377</v>
      </c>
    </row>
    <row r="26" spans="2:5" x14ac:dyDescent="0.25">
      <c r="E26"/>
    </row>
    <row r="27" spans="2:5" ht="18.75" x14ac:dyDescent="0.3">
      <c r="B27" s="72" t="s">
        <v>28</v>
      </c>
      <c r="C27" s="72"/>
      <c r="D27" s="72"/>
      <c r="E27" s="72"/>
    </row>
    <row r="28" spans="2:5" x14ac:dyDescent="0.25">
      <c r="B28" s="3" t="s">
        <v>4</v>
      </c>
      <c r="C28" s="3" t="s">
        <v>5</v>
      </c>
      <c r="D28" s="3" t="s">
        <v>6</v>
      </c>
      <c r="E28" s="4" t="s">
        <v>43</v>
      </c>
    </row>
    <row r="29" spans="2:5" x14ac:dyDescent="0.25">
      <c r="B29" s="12" t="s">
        <v>29</v>
      </c>
      <c r="C29" s="6">
        <v>120</v>
      </c>
      <c r="D29" s="13">
        <v>215</v>
      </c>
      <c r="E29" s="13">
        <f>C29*D29</f>
        <v>25800</v>
      </c>
    </row>
    <row r="30" spans="2:5" ht="30" x14ac:dyDescent="0.25">
      <c r="B30" s="12" t="s">
        <v>30</v>
      </c>
      <c r="C30" s="6">
        <v>1</v>
      </c>
      <c r="D30" s="13"/>
      <c r="E30" s="13"/>
    </row>
    <row r="31" spans="2:5" ht="18.75" x14ac:dyDescent="0.25">
      <c r="B31" s="7" t="s">
        <v>23</v>
      </c>
      <c r="C31" s="8">
        <f>SUM(C29:C29)</f>
        <v>120</v>
      </c>
      <c r="D31" s="9"/>
      <c r="E31" s="23">
        <f>SUM(E29:E29)</f>
        <v>25800</v>
      </c>
    </row>
    <row r="32" spans="2:5" ht="18.75" x14ac:dyDescent="0.3">
      <c r="B32" s="30" t="s">
        <v>52</v>
      </c>
      <c r="C32" s="30"/>
      <c r="D32" s="30"/>
      <c r="E32" s="31">
        <v>3000</v>
      </c>
    </row>
    <row r="33" spans="2:5" ht="18.75" x14ac:dyDescent="0.3">
      <c r="B33" s="10" t="s">
        <v>54</v>
      </c>
      <c r="C33" s="10"/>
      <c r="D33" s="10"/>
      <c r="E33" s="20">
        <f>1-(E32/E31)</f>
        <v>0.88372093023255816</v>
      </c>
    </row>
    <row r="34" spans="2:5" ht="18.75" x14ac:dyDescent="0.3">
      <c r="B34" s="24"/>
      <c r="C34" s="24"/>
      <c r="D34" s="24"/>
      <c r="E34" s="25"/>
    </row>
    <row r="35" spans="2:5" ht="18.75" x14ac:dyDescent="0.3">
      <c r="B35" s="72" t="s">
        <v>31</v>
      </c>
      <c r="C35" s="72"/>
      <c r="D35" s="72"/>
      <c r="E35" s="72"/>
    </row>
    <row r="36" spans="2:5" x14ac:dyDescent="0.25">
      <c r="B36" s="3" t="s">
        <v>4</v>
      </c>
      <c r="C36" s="3" t="s">
        <v>5</v>
      </c>
      <c r="D36" s="3" t="s">
        <v>6</v>
      </c>
      <c r="E36" s="4" t="s">
        <v>43</v>
      </c>
    </row>
    <row r="37" spans="2:5" x14ac:dyDescent="0.25">
      <c r="B37" s="12" t="s">
        <v>32</v>
      </c>
      <c r="C37" s="6">
        <v>120</v>
      </c>
      <c r="D37" s="13">
        <v>135</v>
      </c>
      <c r="E37" s="13">
        <f>C37*D37</f>
        <v>16200</v>
      </c>
    </row>
    <row r="38" spans="2:5" ht="18.75" x14ac:dyDescent="0.25">
      <c r="B38" s="7" t="s">
        <v>23</v>
      </c>
      <c r="C38" s="8">
        <f>SUM(C37:C37)</f>
        <v>120</v>
      </c>
      <c r="D38" s="9"/>
      <c r="E38" s="23">
        <f>SUM(E37:E37)</f>
        <v>16200</v>
      </c>
    </row>
    <row r="39" spans="2:5" ht="18.75" x14ac:dyDescent="0.3">
      <c r="B39" s="30" t="s">
        <v>52</v>
      </c>
      <c r="C39" s="30"/>
      <c r="D39" s="30"/>
      <c r="E39" s="31">
        <v>2000</v>
      </c>
    </row>
    <row r="40" spans="2:5" ht="18.75" x14ac:dyDescent="0.3">
      <c r="B40" s="10" t="s">
        <v>54</v>
      </c>
      <c r="C40" s="10"/>
      <c r="D40" s="10"/>
      <c r="E40" s="20">
        <f>1-(E39/E38)</f>
        <v>0.87654320987654322</v>
      </c>
    </row>
    <row r="41" spans="2:5" x14ac:dyDescent="0.25">
      <c r="E41"/>
    </row>
    <row r="42" spans="2:5" ht="15.75" x14ac:dyDescent="0.25">
      <c r="B42" s="74" t="s">
        <v>56</v>
      </c>
      <c r="C42" s="74"/>
      <c r="D42" s="74"/>
      <c r="E42" s="18">
        <f>E15+E23+E38+E31</f>
        <v>57725</v>
      </c>
    </row>
    <row r="43" spans="2:5" ht="15.75" x14ac:dyDescent="0.25">
      <c r="B43" s="74" t="s">
        <v>57</v>
      </c>
      <c r="C43" s="74"/>
      <c r="D43" s="74"/>
      <c r="E43" s="18">
        <f>E16+E24+E39+E32</f>
        <v>12000</v>
      </c>
    </row>
    <row r="44" spans="2:5" ht="15.75" x14ac:dyDescent="0.25">
      <c r="B44" s="74" t="s">
        <v>58</v>
      </c>
      <c r="C44" s="74"/>
      <c r="D44" s="74"/>
      <c r="E44" s="19">
        <f>1-(E43/E42)</f>
        <v>0.79211779991338238</v>
      </c>
    </row>
    <row r="45" spans="2:5" x14ac:dyDescent="0.25">
      <c r="B45" s="2"/>
      <c r="C45" s="2"/>
      <c r="D45" s="2"/>
    </row>
  </sheetData>
  <mergeCells count="13">
    <mergeCell ref="B2:E2"/>
    <mergeCell ref="B3:E3"/>
    <mergeCell ref="B4:E4"/>
    <mergeCell ref="B5:E5"/>
    <mergeCell ref="B6:E6"/>
    <mergeCell ref="B44:D44"/>
    <mergeCell ref="J6:K6"/>
    <mergeCell ref="B19:E19"/>
    <mergeCell ref="B27:E27"/>
    <mergeCell ref="B35:E35"/>
    <mergeCell ref="B42:D42"/>
    <mergeCell ref="B43:D43"/>
    <mergeCell ref="G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29" workbookViewId="0">
      <selection activeCell="E45" sqref="E45"/>
    </sheetView>
  </sheetViews>
  <sheetFormatPr defaultRowHeight="15" x14ac:dyDescent="0.25"/>
  <cols>
    <col min="2" max="2" width="68.42578125" customWidth="1"/>
    <col min="3" max="3" width="12.140625" customWidth="1"/>
    <col min="4" max="4" width="14.5703125" customWidth="1"/>
    <col min="5" max="5" width="20" style="1" customWidth="1"/>
    <col min="7" max="7" width="27.28515625" customWidth="1"/>
    <col min="8" max="8" width="21" customWidth="1"/>
    <col min="9" max="9" width="4.140625" customWidth="1"/>
    <col min="10" max="10" width="26.85546875" customWidth="1"/>
    <col min="11" max="11" width="26.140625" customWidth="1"/>
  </cols>
  <sheetData>
    <row r="2" spans="2:11" ht="33.75" x14ac:dyDescent="0.25">
      <c r="B2" s="68" t="s">
        <v>77</v>
      </c>
      <c r="C2" s="68"/>
      <c r="D2" s="68"/>
      <c r="E2" s="68"/>
    </row>
    <row r="3" spans="2:11" ht="26.25" x14ac:dyDescent="0.4">
      <c r="B3" s="69" t="s">
        <v>1</v>
      </c>
      <c r="C3" s="69"/>
      <c r="D3" s="69"/>
      <c r="E3" s="69"/>
    </row>
    <row r="4" spans="2:11" ht="23.25" x14ac:dyDescent="0.35">
      <c r="B4" s="70" t="s">
        <v>60</v>
      </c>
      <c r="C4" s="70"/>
      <c r="D4" s="70"/>
      <c r="E4" s="70"/>
    </row>
    <row r="5" spans="2:11" ht="18.75" x14ac:dyDescent="0.3">
      <c r="B5" s="71" t="s">
        <v>3</v>
      </c>
      <c r="C5" s="71"/>
      <c r="D5" s="71"/>
      <c r="E5" s="71"/>
    </row>
    <row r="6" spans="2:11" ht="18.75" x14ac:dyDescent="0.3">
      <c r="B6" s="73" t="s">
        <v>78</v>
      </c>
      <c r="C6" s="73"/>
      <c r="D6" s="73"/>
      <c r="E6" s="73"/>
      <c r="G6" s="71" t="s">
        <v>41</v>
      </c>
      <c r="H6" s="71"/>
      <c r="J6" s="71" t="s">
        <v>42</v>
      </c>
      <c r="K6" s="71"/>
    </row>
    <row r="7" spans="2:11" x14ac:dyDescent="0.25">
      <c r="B7" s="3" t="s">
        <v>4</v>
      </c>
      <c r="C7" s="3" t="s">
        <v>5</v>
      </c>
      <c r="D7" s="3" t="s">
        <v>6</v>
      </c>
      <c r="E7" s="4" t="s">
        <v>43</v>
      </c>
      <c r="G7" s="12" t="s">
        <v>44</v>
      </c>
      <c r="H7" s="13">
        <f>E37</f>
        <v>15000</v>
      </c>
      <c r="J7" s="12" t="s">
        <v>44</v>
      </c>
      <c r="K7" s="13">
        <f>E37</f>
        <v>15000</v>
      </c>
    </row>
    <row r="8" spans="2:11" ht="30" x14ac:dyDescent="0.25">
      <c r="B8" s="12" t="s">
        <v>79</v>
      </c>
      <c r="C8" s="6">
        <v>1</v>
      </c>
      <c r="D8" s="21">
        <v>30000</v>
      </c>
      <c r="E8" s="21">
        <f t="shared" ref="E8:E13" si="0">C8*D8</f>
        <v>30000</v>
      </c>
      <c r="G8" s="12" t="s">
        <v>45</v>
      </c>
      <c r="H8" s="13">
        <f>H7*20%</f>
        <v>3000</v>
      </c>
      <c r="J8" s="12" t="s">
        <v>45</v>
      </c>
      <c r="K8" s="13"/>
    </row>
    <row r="9" spans="2:11" x14ac:dyDescent="0.25">
      <c r="B9" s="5" t="s">
        <v>20</v>
      </c>
      <c r="C9" s="6">
        <v>1</v>
      </c>
      <c r="D9" s="21"/>
      <c r="E9" s="21">
        <f t="shared" si="0"/>
        <v>0</v>
      </c>
      <c r="G9" s="12" t="s">
        <v>46</v>
      </c>
      <c r="H9" s="13">
        <f>H7*10%</f>
        <v>1500</v>
      </c>
      <c r="J9" s="12" t="s">
        <v>46</v>
      </c>
      <c r="K9" s="13">
        <f>K7*10%</f>
        <v>1500</v>
      </c>
    </row>
    <row r="10" spans="2:11" x14ac:dyDescent="0.25">
      <c r="B10" s="5" t="s">
        <v>47</v>
      </c>
      <c r="C10" s="6">
        <v>1</v>
      </c>
      <c r="D10" s="21"/>
      <c r="E10" s="21">
        <f t="shared" si="0"/>
        <v>0</v>
      </c>
      <c r="G10" s="12" t="s">
        <v>48</v>
      </c>
      <c r="H10" s="13">
        <f>H7*4%</f>
        <v>600</v>
      </c>
      <c r="J10" s="12" t="s">
        <v>48</v>
      </c>
      <c r="K10" s="13">
        <f>K7*4%</f>
        <v>600</v>
      </c>
    </row>
    <row r="11" spans="2:11" x14ac:dyDescent="0.25">
      <c r="B11" s="12" t="s">
        <v>80</v>
      </c>
      <c r="C11" s="6">
        <v>1</v>
      </c>
      <c r="D11" s="21"/>
      <c r="E11" s="21">
        <f t="shared" si="0"/>
        <v>0</v>
      </c>
      <c r="G11" s="12" t="s">
        <v>49</v>
      </c>
      <c r="H11" s="13">
        <v>1500</v>
      </c>
      <c r="J11" s="12" t="s">
        <v>49</v>
      </c>
      <c r="K11" s="13">
        <v>1500</v>
      </c>
    </row>
    <row r="12" spans="2:11" ht="75" x14ac:dyDescent="0.25">
      <c r="B12" s="12" t="s">
        <v>16</v>
      </c>
      <c r="C12" s="6">
        <v>1</v>
      </c>
      <c r="D12" s="21">
        <v>1000</v>
      </c>
      <c r="E12" s="21">
        <f t="shared" si="0"/>
        <v>1000</v>
      </c>
      <c r="G12" s="12"/>
      <c r="H12" s="13"/>
      <c r="J12" s="12"/>
      <c r="K12" s="13"/>
    </row>
    <row r="13" spans="2:11" x14ac:dyDescent="0.25">
      <c r="B13" s="5" t="s">
        <v>81</v>
      </c>
      <c r="C13" s="6"/>
      <c r="D13" s="21"/>
      <c r="E13" s="21">
        <f t="shared" si="0"/>
        <v>0</v>
      </c>
      <c r="G13" s="12"/>
      <c r="H13" s="13"/>
      <c r="J13" s="12"/>
      <c r="K13" s="13"/>
    </row>
    <row r="14" spans="2:11" ht="18.75" x14ac:dyDescent="0.25">
      <c r="B14" s="5" t="s">
        <v>18</v>
      </c>
      <c r="C14" s="6"/>
      <c r="D14" s="21"/>
      <c r="E14" s="21"/>
      <c r="G14" s="7" t="s">
        <v>51</v>
      </c>
      <c r="H14" s="14">
        <f>H7-(H8+H9+H10+H11+H12)</f>
        <v>8400</v>
      </c>
      <c r="J14" s="7" t="s">
        <v>51</v>
      </c>
      <c r="K14" s="14">
        <f>K7-(K8+K9+K10+K11+K12)</f>
        <v>11400</v>
      </c>
    </row>
    <row r="15" spans="2:11" ht="18.75" x14ac:dyDescent="0.25">
      <c r="B15" s="7" t="s">
        <v>23</v>
      </c>
      <c r="C15" s="8">
        <f>SUM(C8:C14)</f>
        <v>5</v>
      </c>
      <c r="D15" s="22"/>
      <c r="E15" s="23">
        <f>SUM(E8:E14)</f>
        <v>31000</v>
      </c>
      <c r="G15" s="15"/>
      <c r="H15" s="15"/>
      <c r="J15" s="15"/>
      <c r="K15" s="15"/>
    </row>
    <row r="16" spans="2:11" ht="18.75" x14ac:dyDescent="0.3">
      <c r="B16" s="10" t="s">
        <v>52</v>
      </c>
      <c r="C16" s="10"/>
      <c r="D16" s="10"/>
      <c r="E16" s="11">
        <v>11000</v>
      </c>
      <c r="G16" s="16" t="s">
        <v>53</v>
      </c>
      <c r="H16" s="17">
        <f>H14/H7</f>
        <v>0.56000000000000005</v>
      </c>
      <c r="J16" s="16" t="s">
        <v>53</v>
      </c>
      <c r="K16" s="17">
        <f>K14/K7</f>
        <v>0.76</v>
      </c>
    </row>
    <row r="17" spans="2:5" ht="18.75" x14ac:dyDescent="0.3">
      <c r="B17" s="10" t="s">
        <v>54</v>
      </c>
      <c r="C17" s="10"/>
      <c r="D17" s="10"/>
      <c r="E17" s="20">
        <f>1-(E16/E15)</f>
        <v>0.64516129032258063</v>
      </c>
    </row>
    <row r="19" spans="2:5" ht="18.75" x14ac:dyDescent="0.3">
      <c r="B19" s="71" t="s">
        <v>24</v>
      </c>
      <c r="C19" s="71"/>
      <c r="D19" s="71"/>
      <c r="E19" s="71"/>
    </row>
    <row r="20" spans="2:5" x14ac:dyDescent="0.25">
      <c r="B20" s="3" t="s">
        <v>4</v>
      </c>
      <c r="C20" s="3" t="s">
        <v>5</v>
      </c>
      <c r="D20" s="3" t="s">
        <v>6</v>
      </c>
      <c r="E20" s="4" t="s">
        <v>43</v>
      </c>
    </row>
    <row r="21" spans="2:5" ht="30" x14ac:dyDescent="0.25">
      <c r="B21" s="12" t="s">
        <v>25</v>
      </c>
      <c r="C21" s="6">
        <v>1</v>
      </c>
      <c r="D21" s="6"/>
      <c r="E21" s="13">
        <f>C21*D21</f>
        <v>0</v>
      </c>
    </row>
    <row r="22" spans="2:5" ht="30" x14ac:dyDescent="0.25">
      <c r="B22" s="12" t="s">
        <v>26</v>
      </c>
      <c r="C22" s="6">
        <v>50</v>
      </c>
      <c r="D22" s="6">
        <v>74.5</v>
      </c>
      <c r="E22" s="13">
        <f>C22*D22</f>
        <v>3725</v>
      </c>
    </row>
    <row r="23" spans="2:5" x14ac:dyDescent="0.25">
      <c r="B23" s="12" t="s">
        <v>82</v>
      </c>
      <c r="C23" s="6">
        <v>300</v>
      </c>
      <c r="D23" s="6">
        <v>24</v>
      </c>
      <c r="E23" s="13">
        <f>C23*D23</f>
        <v>7200</v>
      </c>
    </row>
    <row r="24" spans="2:5" ht="18.75" x14ac:dyDescent="0.25">
      <c r="B24" s="7" t="s">
        <v>23</v>
      </c>
      <c r="C24" s="8">
        <f>SUM(C21:C22)</f>
        <v>51</v>
      </c>
      <c r="D24" s="9"/>
      <c r="E24" s="23">
        <f>SUM(E21:E23)</f>
        <v>10925</v>
      </c>
    </row>
    <row r="25" spans="2:5" ht="18.75" x14ac:dyDescent="0.3">
      <c r="B25" s="10" t="s">
        <v>52</v>
      </c>
      <c r="C25" s="10"/>
      <c r="D25" s="10"/>
      <c r="E25" s="11">
        <v>2000</v>
      </c>
    </row>
    <row r="26" spans="2:5" ht="18.75" x14ac:dyDescent="0.3">
      <c r="B26" s="10" t="s">
        <v>54</v>
      </c>
      <c r="C26" s="10"/>
      <c r="D26" s="10"/>
      <c r="E26" s="20">
        <f>1-(E25/E24)</f>
        <v>0.81693363844393596</v>
      </c>
    </row>
    <row r="27" spans="2:5" x14ac:dyDescent="0.25">
      <c r="E27"/>
    </row>
    <row r="28" spans="2:5" ht="18.75" x14ac:dyDescent="0.3">
      <c r="B28" s="71" t="s">
        <v>83</v>
      </c>
      <c r="C28" s="71"/>
      <c r="D28" s="71"/>
      <c r="E28" s="71"/>
    </row>
    <row r="29" spans="2:5" x14ac:dyDescent="0.25">
      <c r="B29" s="3" t="s">
        <v>4</v>
      </c>
      <c r="C29" s="3" t="s">
        <v>5</v>
      </c>
      <c r="D29" s="3" t="s">
        <v>6</v>
      </c>
      <c r="E29" s="4" t="s">
        <v>43</v>
      </c>
    </row>
    <row r="30" spans="2:5" x14ac:dyDescent="0.25">
      <c r="B30" s="12" t="s">
        <v>84</v>
      </c>
      <c r="C30" s="6">
        <v>100</v>
      </c>
      <c r="D30" s="6">
        <v>129</v>
      </c>
      <c r="E30" s="13">
        <f>C30*D30</f>
        <v>12900</v>
      </c>
    </row>
    <row r="31" spans="2:5" x14ac:dyDescent="0.25">
      <c r="B31" s="12"/>
      <c r="C31" s="6"/>
      <c r="D31" s="6"/>
      <c r="E31" s="13"/>
    </row>
    <row r="32" spans="2:5" ht="18.75" x14ac:dyDescent="0.25">
      <c r="B32" s="7" t="s">
        <v>23</v>
      </c>
      <c r="C32" s="8">
        <f>SUM(C30:C31)</f>
        <v>100</v>
      </c>
      <c r="D32" s="9"/>
      <c r="E32" s="23">
        <f>SUM(E30:E31)</f>
        <v>12900</v>
      </c>
    </row>
    <row r="33" spans="2:5" ht="18.75" x14ac:dyDescent="0.3">
      <c r="B33" s="10" t="s">
        <v>52</v>
      </c>
      <c r="C33" s="10"/>
      <c r="D33" s="10"/>
      <c r="E33" s="11">
        <v>2000</v>
      </c>
    </row>
    <row r="34" spans="2:5" ht="18.75" x14ac:dyDescent="0.3">
      <c r="B34" s="10" t="s">
        <v>54</v>
      </c>
      <c r="C34" s="10"/>
      <c r="D34" s="10"/>
      <c r="E34" s="20">
        <f>1-(E33/E32)</f>
        <v>0.84496124031007747</v>
      </c>
    </row>
    <row r="36" spans="2:5" ht="15.75" x14ac:dyDescent="0.25">
      <c r="B36" s="74" t="s">
        <v>56</v>
      </c>
      <c r="C36" s="74"/>
      <c r="D36" s="74"/>
      <c r="E36" s="18">
        <f>E15+E24+E32</f>
        <v>54825</v>
      </c>
    </row>
    <row r="37" spans="2:5" ht="15.75" x14ac:dyDescent="0.25">
      <c r="B37" s="74" t="s">
        <v>57</v>
      </c>
      <c r="C37" s="74"/>
      <c r="D37" s="74"/>
      <c r="E37" s="18">
        <f>E16+E25+E33</f>
        <v>15000</v>
      </c>
    </row>
    <row r="38" spans="2:5" ht="15.75" x14ac:dyDescent="0.25">
      <c r="B38" s="74" t="s">
        <v>58</v>
      </c>
      <c r="C38" s="74"/>
      <c r="D38" s="74"/>
      <c r="E38" s="19">
        <f>1-(E37/E36)</f>
        <v>0.72640218878248974</v>
      </c>
    </row>
    <row r="40" spans="2:5" x14ac:dyDescent="0.25">
      <c r="B40" t="s">
        <v>85</v>
      </c>
    </row>
  </sheetData>
  <mergeCells count="12">
    <mergeCell ref="B38:D38"/>
    <mergeCell ref="J6:K6"/>
    <mergeCell ref="B19:E19"/>
    <mergeCell ref="B36:D36"/>
    <mergeCell ref="B37:D37"/>
    <mergeCell ref="G6:H6"/>
    <mergeCell ref="B28:E28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30</vt:i4>
      </vt:variant>
    </vt:vector>
  </HeadingPairs>
  <TitlesOfParts>
    <vt:vector size="30" baseType="lpstr">
      <vt:lpstr>Cota Ganhador VIVO INTERNET </vt:lpstr>
      <vt:lpstr>Cota Ganhador VALE (2) CAL. TV</vt:lpstr>
      <vt:lpstr>Cota Ganhador VALE</vt:lpstr>
      <vt:lpstr>Jardim da Paz</vt:lpstr>
      <vt:lpstr>Cota Ganhador 45k NÃO ALTER (2)</vt:lpstr>
      <vt:lpstr>Sal Globo</vt:lpstr>
      <vt:lpstr>Dala Bernardina</vt:lpstr>
      <vt:lpstr>Água Pedra Azul </vt:lpstr>
      <vt:lpstr>Central de Aviamentos</vt:lpstr>
      <vt:lpstr>Cartão de Todos</vt:lpstr>
      <vt:lpstr>Diniz</vt:lpstr>
      <vt:lpstr>DISTRIFERRO</vt:lpstr>
      <vt:lpstr>Cofril</vt:lpstr>
      <vt:lpstr>Sindicomérciários </vt:lpstr>
      <vt:lpstr>VIMINAS Cota Ganhador 20k </vt:lpstr>
      <vt:lpstr>Vivo</vt:lpstr>
      <vt:lpstr>Farmácia Mônica</vt:lpstr>
      <vt:lpstr>Colmeia</vt:lpstr>
      <vt:lpstr>Multivix</vt:lpstr>
      <vt:lpstr>Carone</vt:lpstr>
      <vt:lpstr>Shopping VV</vt:lpstr>
      <vt:lpstr>Mercadão</vt:lpstr>
      <vt:lpstr>Kerovos Ganhador 30k</vt:lpstr>
      <vt:lpstr>Cota Ganhador 20k Smart Fit</vt:lpstr>
      <vt:lpstr>Cota Ganhador 45k Estácio de Sá</vt:lpstr>
      <vt:lpstr>Cota Segundo Lugar CAFÉ CAFUSO</vt:lpstr>
      <vt:lpstr>Porto Alegre </vt:lpstr>
      <vt:lpstr>Mega Móveis </vt:lpstr>
      <vt:lpstr>Porto Alegre JP</vt:lpstr>
      <vt:lpstr>Patrocínio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Guerra Freitas (Marketing)</dc:creator>
  <cp:keywords/>
  <dc:description/>
  <cp:lastModifiedBy>Joyce Luque Bastos Berthaud</cp:lastModifiedBy>
  <cp:revision/>
  <cp:lastPrinted>2023-10-10T20:15:21Z</cp:lastPrinted>
  <dcterms:created xsi:type="dcterms:W3CDTF">2020-05-20T00:28:53Z</dcterms:created>
  <dcterms:modified xsi:type="dcterms:W3CDTF">2023-11-17T14:15:00Z</dcterms:modified>
  <cp:category/>
  <cp:contentStatus/>
</cp:coreProperties>
</file>